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46" yWindow="65296" windowWidth="8670" windowHeight="8970" tabRatio="875" activeTab="4"/>
  </bookViews>
  <sheets>
    <sheet name="пр. 1 доходы" sheetId="1" r:id="rId1"/>
    <sheet name="пр.2 расходы" sheetId="2" r:id="rId2"/>
    <sheet name="пр.3 источники" sheetId="3" r:id="rId3"/>
    <sheet name="пр.5 вед.структура" sheetId="4" r:id="rId4"/>
    <sheet name="пр.7 межб трансф" sheetId="5" r:id="rId5"/>
    <sheet name="пр.4 адм.доходов" sheetId="6" r:id="rId6"/>
    <sheet name="пр6 грбс" sheetId="7" r:id="rId7"/>
    <sheet name="пр 8 гл адм деф" sheetId="8" r:id="rId8"/>
    <sheet name="прил9 цп" sheetId="9" r:id="rId9"/>
    <sheet name="зп ауп" sheetId="10" r:id="rId10"/>
    <sheet name="расш.расходов" sheetId="11" r:id="rId11"/>
  </sheets>
  <definedNames>
    <definedName name="_xlnm.Print_Area" localSheetId="1">'пр.2 расходы'!$B$1:$K$36</definedName>
  </definedNames>
  <calcPr fullCalcOnLoad="1"/>
</workbook>
</file>

<file path=xl/sharedStrings.xml><?xml version="1.0" encoding="utf-8"?>
<sst xmlns="http://schemas.openxmlformats.org/spreadsheetml/2006/main" count="591" uniqueCount="402">
  <si>
    <t>Наименование доходов</t>
  </si>
  <si>
    <t>Код бюджетной классификации</t>
  </si>
  <si>
    <t>План (тыс.руб.)</t>
  </si>
  <si>
    <t>000 1 00 00000 00 0000 000</t>
  </si>
  <si>
    <t>182 1 05 03000 01 0000 110</t>
  </si>
  <si>
    <t>182 1 06 02000 02 0000 110</t>
  </si>
  <si>
    <t>182 1 06 06000 10 0000 110</t>
  </si>
  <si>
    <t>810 1 11 05010 10 0000 120</t>
  </si>
  <si>
    <t>000 2 00 00000 00 0000 000</t>
  </si>
  <si>
    <t>823 2 02 01001 10 0000 151</t>
  </si>
  <si>
    <t>Всего доходов</t>
  </si>
  <si>
    <t>2011 г.</t>
  </si>
  <si>
    <t>Собственные доходы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</si>
  <si>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</si>
  <si>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</si>
  <si>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</si>
  <si>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</si>
  <si>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подажи права на заключение договоров аренды указанных земельных участков</t>
  </si>
  <si>
    <t>Безвозмездные поступления</t>
  </si>
  <si>
    <t>Дотации от других бюджетов бюджетной системы Российской Федерации</t>
  </si>
  <si>
    <t>182 1 01 02000 01 0000 110</t>
  </si>
  <si>
    <t>Код</t>
  </si>
  <si>
    <t>Наименование</t>
  </si>
  <si>
    <t>0100</t>
  </si>
  <si>
    <t>0104</t>
  </si>
  <si>
    <t>0300</t>
  </si>
  <si>
    <t>0309</t>
  </si>
  <si>
    <t>0400</t>
  </si>
  <si>
    <t>0500</t>
  </si>
  <si>
    <t>0501</t>
  </si>
  <si>
    <t>0502</t>
  </si>
  <si>
    <t>0503</t>
  </si>
  <si>
    <t>0800</t>
  </si>
  <si>
    <t>0801</t>
  </si>
  <si>
    <t>1000</t>
  </si>
  <si>
    <t>1003</t>
  </si>
  <si>
    <t>1100</t>
  </si>
  <si>
    <t>1102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</si>
  <si>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</si>
  <si>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</si>
  <si>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</si>
  <si>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</si>
  <si>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</si>
  <si>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</si>
  <si>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</si>
  <si>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 и средства массовой информации</t>
  </si>
  <si>
    <t>Социальная политика</t>
  </si>
  <si>
    <t>Социальное обеспечение населения</t>
  </si>
  <si>
    <t>ВСЕГО</t>
  </si>
  <si>
    <t>Дефицит (-) / Профицит (+)</t>
  </si>
  <si>
    <t>2012 г.</t>
  </si>
  <si>
    <t>0102</t>
  </si>
  <si>
    <t>Резервные фонды</t>
  </si>
  <si>
    <t>0114</t>
  </si>
  <si>
    <t>Другие общегосударственные вопросы</t>
  </si>
  <si>
    <t>2013 г.</t>
  </si>
  <si>
    <t>Обеспечение первичных мер пожарной безопасности в границах поселения; Осуществление мероприятий по обеспечению безопасности людей на водных объектах поселения</t>
  </si>
  <si>
    <t>Расходы:</t>
  </si>
  <si>
    <t>Общегосударственные</t>
  </si>
  <si>
    <t>з/п Главы</t>
  </si>
  <si>
    <t>Начисления на з/п Главы</t>
  </si>
  <si>
    <t>з/п муниц.служащим</t>
  </si>
  <si>
    <t>Начисления на з/п мун.служ.</t>
  </si>
  <si>
    <t>з/п немун. Служ.</t>
  </si>
  <si>
    <t>начисления на з/п нем.служ.</t>
  </si>
  <si>
    <t>з/п (ст.211)</t>
  </si>
  <si>
    <t>начисления (ст.213)</t>
  </si>
  <si>
    <t>прочие работы, услуги (ст.226)</t>
  </si>
  <si>
    <t>приобретение основных средств, заправка картриджей (ст.310)</t>
  </si>
  <si>
    <t>прочие расходы (ст.290) штрафы, пени, налоги</t>
  </si>
  <si>
    <t>ГСМ (ст.340)</t>
  </si>
  <si>
    <t>другие общегос-ые вопросы (0114….226 печать, гос.регистрация)</t>
  </si>
  <si>
    <t>Доброта</t>
  </si>
  <si>
    <t>Пенсия</t>
  </si>
  <si>
    <t>0501 Жилищное хозяйство</t>
  </si>
  <si>
    <t>0502 Коммунальное хозяйство</t>
  </si>
  <si>
    <t>0503 Благоустройство</t>
  </si>
  <si>
    <t>расходы на организацию сбора и вывоза бытовых отходов и мусора - ЖКХ</t>
  </si>
  <si>
    <t>расходы на организацию сбора и вывоза бытовых отходов и мусора - СХТ</t>
  </si>
  <si>
    <t>благоустройство</t>
  </si>
  <si>
    <t>расходы на содержание автодорог и тротуаров</t>
  </si>
  <si>
    <t>уличное освещение (СХТ, ЯСК, ЯРСК, МРСК)</t>
  </si>
  <si>
    <t>содержание кладбища</t>
  </si>
  <si>
    <t>программа ГП Любим "Благоустройство дворовых территорий"</t>
  </si>
  <si>
    <t>Национальныая безопасность</t>
  </si>
  <si>
    <t>пожарная безопасность, безопасность людей на водных объектах</t>
  </si>
  <si>
    <t>Культура</t>
  </si>
  <si>
    <t>услуги связи (ст.221)</t>
  </si>
  <si>
    <t>софинансирование ремонта жилых домов</t>
  </si>
  <si>
    <t>кап.ремонт жилых домов</t>
  </si>
  <si>
    <t>субсидия бани</t>
  </si>
  <si>
    <t>очистка улиц от снега</t>
  </si>
  <si>
    <t>ПРОЕКТ</t>
  </si>
  <si>
    <t>Функционирование высшего должностного лица муниципального образования</t>
  </si>
  <si>
    <t>Функционирование высших исполнительных органов государственной власти субъектов РФ, местных администраций</t>
  </si>
  <si>
    <t xml:space="preserve"> </t>
  </si>
  <si>
    <t>национальная экономика</t>
  </si>
  <si>
    <t>823 2 02 04999 10 0000 151</t>
  </si>
  <si>
    <t>Иные межбюджетные трансферты</t>
  </si>
  <si>
    <t>0700</t>
  </si>
  <si>
    <t>0707</t>
  </si>
  <si>
    <t>Образование</t>
  </si>
  <si>
    <t>Молодежная политика и оздоровление детей</t>
  </si>
  <si>
    <t>Физическая культура и спорт</t>
  </si>
  <si>
    <t>Массовый спорт</t>
  </si>
  <si>
    <t>0111</t>
  </si>
  <si>
    <t>межбюджетные трансферты - норматив</t>
  </si>
  <si>
    <t>межбюджетные трансферты</t>
  </si>
  <si>
    <t>мероприятия</t>
  </si>
  <si>
    <t>образование</t>
  </si>
  <si>
    <t>физкультура и спорт</t>
  </si>
  <si>
    <t xml:space="preserve">итого </t>
  </si>
  <si>
    <t>в том числе трансферты</t>
  </si>
  <si>
    <t>резервный фонд Главы (0111 0700500 013 290)</t>
  </si>
  <si>
    <t>поддержка малого бизнеса</t>
  </si>
  <si>
    <t>софинансирование по газу</t>
  </si>
  <si>
    <t>в бюджет</t>
  </si>
  <si>
    <t>к Решению Муниципального Совета                  городского поселения Любим</t>
  </si>
  <si>
    <t>ИНН</t>
  </si>
  <si>
    <t>КПП</t>
  </si>
  <si>
    <t>Наименование администратора</t>
  </si>
  <si>
    <t>Код адм.</t>
  </si>
  <si>
    <t>КБК</t>
  </si>
  <si>
    <t>Вид дохода</t>
  </si>
  <si>
    <t>Администрация городского поселения Любим</t>
  </si>
  <si>
    <t>1 11 05025 10 0000 120</t>
  </si>
  <si>
    <t>1 11 05035 10 0000 120</t>
  </si>
  <si>
    <t>1 11 09045 10 0000 120</t>
  </si>
  <si>
    <t>Прочие   поступления   от   использования имущества, находящегося  в  собственности поселений   (за   исключением   имущества муниципальных  автономных   учреждений, а также имущества  муниципальных  унитарных предприятий, в том числе казенных)</t>
  </si>
  <si>
    <t>1 13 03050 10 0000 130</t>
  </si>
  <si>
    <t>Прочие доходы от оказания  платных  услуг получателями средств бюджетов поселений и компенсации затрат бюджетов поселений</t>
  </si>
  <si>
    <t>1 14 01050 10 0000 410</t>
  </si>
  <si>
    <t>Доходы от продажи квартир, находящихся  в собственности поселений</t>
  </si>
  <si>
    <t>Доходы  от  продажи  земельных  участков, государственная собственность на  которые  не разграничена и которые  расположены  в границах поселений</t>
  </si>
  <si>
    <t>1 17 01050 10 0000 180</t>
  </si>
  <si>
    <t>Невыясненные поступления,  зачисляемые  в бюджеты поселений</t>
  </si>
  <si>
    <t>1 17 05050 10 0000 180</t>
  </si>
  <si>
    <t>Прочие   неналоговые   доходы    бюджетов поселений</t>
  </si>
  <si>
    <t>2 02 02041 10 0000 151</t>
  </si>
  <si>
    <t>Субсидии бюджетам поселений на строительство,  модернизацию,    ремонт и содержание  автомобильных  дорог   общего пользования,  в   том   числе     дорог в поселениях (за исключением  автомобильных дорог федерального значения)</t>
  </si>
  <si>
    <t>2 02 02078 10 0000 151</t>
  </si>
  <si>
    <t>Субсидии бюджетам поселений на  бюджетные инвестиции  для   модернизации   объектов коммунальной инфраструктуры</t>
  </si>
  <si>
    <t>2 02 02088 10 0000 151</t>
  </si>
  <si>
    <t>Субсидии бюджетам поселений на обеспечение мероприятий  по  капитальному ремонту    многоквартирных  домов и переселению   граждан  из аварийного жилищного   фонда   за   счет средств, поступивших от государственной корпорации Фонд  содействия       реформированию жилищно-коммунального хозяйства</t>
  </si>
  <si>
    <t>2 02 02089 10 0000 151</t>
  </si>
  <si>
    <t>Субсидии бюджетам  поселений на обеспечение мероприятий  по  капитальному ремонту  многоквартирных  домов и переселению   граждан   из  аварийного жилищного фонда за счет средств бюджетов</t>
  </si>
  <si>
    <t>2 02 02999 10 0000 151</t>
  </si>
  <si>
    <t xml:space="preserve">Прочие субсидии бюджетам поселений </t>
  </si>
  <si>
    <t>2 07 05000 10 0000 180</t>
  </si>
  <si>
    <t>Прочие   безвозмездные      поступления в  бюджеты     поселений</t>
  </si>
  <si>
    <t>Наименование источников</t>
  </si>
  <si>
    <t>Сумма, тыс.руб.</t>
  </si>
  <si>
    <t>2011 год</t>
  </si>
  <si>
    <t>2012 год</t>
  </si>
  <si>
    <t>2013 год</t>
  </si>
  <si>
    <t>823 01 05 0000 00 0000 000</t>
  </si>
  <si>
    <t>Изменение остатков средств на счетах по учету средств бюджета поселения</t>
  </si>
  <si>
    <t>823 01 05 0000 10 0000 510</t>
  </si>
  <si>
    <t>Увеличение прочих остатков денежных средств бюджетов поселений</t>
  </si>
  <si>
    <t>823 01 05 0000 10 0000 610</t>
  </si>
  <si>
    <t>Уменьшение прочих остатков денежных средств бюджетов поселений</t>
  </si>
  <si>
    <t xml:space="preserve">к  Решению Муниципального Совета </t>
  </si>
  <si>
    <t>городского поселения Любим</t>
  </si>
  <si>
    <t>Приложение № 2</t>
  </si>
  <si>
    <t>Приложение № 4</t>
  </si>
  <si>
    <t>Приложение № 1</t>
  </si>
  <si>
    <t>Полномочия</t>
  </si>
  <si>
    <t>Сумма</t>
  </si>
  <si>
    <t>Численность населения, по данным гос.статистики, чел.</t>
  </si>
  <si>
    <t>в том числе на содержание аппарата управления</t>
  </si>
  <si>
    <t xml:space="preserve">к Решению Муниципального Совета                  </t>
  </si>
  <si>
    <t>Наименование показателя</t>
  </si>
  <si>
    <t>КОДЫ</t>
  </si>
  <si>
    <t>Гл. распорядитель</t>
  </si>
  <si>
    <t>Фукциональной</t>
  </si>
  <si>
    <t>Раздел, подраздел</t>
  </si>
  <si>
    <t>Целевая статья</t>
  </si>
  <si>
    <t>Вид расхода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</si>
  <si>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</si>
  <si>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</si>
  <si>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0020300</t>
  </si>
  <si>
    <t>Функционирование Правительства РФ,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</si>
  <si>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</si>
  <si>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0020400</t>
  </si>
  <si>
    <t>0700500</t>
  </si>
  <si>
    <t>Оценка недвижимости, признание права и регулирование отношений по государственной и муниципальной собственности</t>
  </si>
  <si>
    <t>0900200</t>
  </si>
  <si>
    <t>Обеспечение первичных мер пожарной безопасности в границах поселения,</t>
  </si>
  <si>
    <t>2180100</t>
  </si>
  <si>
    <t>3500200</t>
  </si>
  <si>
    <t>Мероприятия в области коммунального хозяйства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</si>
  <si>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</si>
  <si>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</si>
  <si>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Содержание мест захоронения</t>
  </si>
  <si>
    <t xml:space="preserve">Культура </t>
  </si>
  <si>
    <t>Мероприятия в сфере культуры, кинематографии, средств массовой информации, День города</t>
  </si>
  <si>
    <t>Пенсионное обеспечение</t>
  </si>
  <si>
    <t>1001</t>
  </si>
  <si>
    <t>Доплата к пенсиям государственных и муниципальных лужащих</t>
  </si>
  <si>
    <t>4910100</t>
  </si>
  <si>
    <t>Социальные выплаты</t>
  </si>
  <si>
    <t>005</t>
  </si>
  <si>
    <t>в том числе межбюджетный трансферт - на содержание аппарата управления по передаваемым полномочиям</t>
  </si>
  <si>
    <t>5210600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</si>
  <si>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</si>
  <si>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0980201</t>
  </si>
  <si>
    <t xml:space="preserve">Образование  </t>
  </si>
  <si>
    <t>Межбюджетные трансферты бюджетам муниципальных районов из бюджетов поселений  и межбюджетные трансферты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</t>
  </si>
  <si>
    <t>ЦП Благоустройство дворовых территорий городского поселения Любим</t>
  </si>
  <si>
    <t>Капитальный ремонт государственного жилищного фонда субъектов РФ и муниципального жилищного фонда</t>
  </si>
  <si>
    <t>Сумма, руб.</t>
  </si>
  <si>
    <t>Сумма, руб</t>
  </si>
  <si>
    <t>План (руб.)</t>
  </si>
  <si>
    <t>коммунальные услуги (ст.223)</t>
  </si>
  <si>
    <t>Приложение № 3</t>
  </si>
  <si>
    <t>А.С.Козлова</t>
  </si>
  <si>
    <t>0113</t>
  </si>
  <si>
    <t>2 02 04999 10 0000 151</t>
  </si>
  <si>
    <t>2014 год</t>
  </si>
  <si>
    <t>Прогнозируемые доходы бюджета городского поселения Любим на 2012-2014 годы в соответствии с классификацией доходов бюджетов Российской Федерации, руб.</t>
  </si>
  <si>
    <t>Прогнозируемые расходы бюджета городского поселения Любим Ярославской области на 2012-2014 годы по функциональной классификации расходов бюджетов Российской Федерации</t>
  </si>
  <si>
    <t>2014 г.</t>
  </si>
  <si>
    <t>Источники внутреннего финансирования дефицита бюджета городского поселения Любим Ярославской области на 2012 год и планивый период 2013-2014 годов</t>
  </si>
  <si>
    <t>Приложение № 6</t>
  </si>
  <si>
    <t>от __________ №_______</t>
  </si>
  <si>
    <t>проект</t>
  </si>
  <si>
    <t>от_____________ №___</t>
  </si>
  <si>
    <t>Ведомственная структура расходов бюджета городского поселения Любим Ярославской области на 2012-2014гг.</t>
  </si>
  <si>
    <t>0408</t>
  </si>
  <si>
    <t>Транспорт</t>
  </si>
  <si>
    <t>Перечень главных администраторов доходов бюджета городского поселения Любим на 2012 - 2014 год</t>
  </si>
  <si>
    <t>Перечень главных администраторов источников финансирования дефицита  бюджета городского поселения Любим на 2012 - 2014 год</t>
  </si>
  <si>
    <t>Приложение № 8</t>
  </si>
  <si>
    <t>Межбюджетные трансферты на 2012 год из бюджета городского поселения Любим Ярославской области</t>
  </si>
  <si>
    <t>В том числе на содержание аппарата управления, руб.</t>
  </si>
  <si>
    <t>Исполнение бюджета поселения и контроль за исполнением данного бюджета;</t>
  </si>
  <si>
    <t>Организация библиотечного обслуживания населения, комплектование и обеспечение сохранности библиотечных фондов библиотек поселения;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</si>
  <si>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характера;</t>
  </si>
  <si>
    <t>Создание, содержание и организация деятельности аварийно-спасатель­ных служб и (или) аварийно-спасательных формирований на террито­рии поселения;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</si>
  <si>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поселения;</t>
  </si>
  <si>
    <t>Участие в предупреждении и ликвидации последствий чрезвычайных ситуаций в границах поселения;</t>
  </si>
  <si>
    <t>Обеспечение жителей поселения услугами организации культуры;</t>
  </si>
  <si>
    <t>Организация и осуществление мероприятий по работе с детьми и моло­дежью в поселении;</t>
  </si>
  <si>
    <t>Обеспечение условий для развития на территории поселения физической культуры и массового спорта. Организация проведения официальных физкультурно-оздоровительных и спортивных мероприятий поселения;</t>
  </si>
  <si>
    <t>Организация в границах поселения электро-, тепло-, газо- и водоснабжения населения, водоотведения, снабжения населения топливом; установление тарифов на услуги, предоставляемые муниципальными предприятиями и учреждениями, если иное не предусмотрено федеральными законами и 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 товаров и услуг  в сфере электро- и (или)  теплоснабжения),тарифов  на подключение к системе коммунальной инфраструктуры, тарифов организаций коммунального комплекса на подключение, надбавок к  тарифам на товары и услуги организаций коммунального комплекса, надбавок к ценам (тарифам) для потребителей, обеспечение равной доступности жилищно-коммунальных услуг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</si>
  <si>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</si>
  <si>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Итого</t>
  </si>
  <si>
    <t>000 2 00  00000 00 0000 000</t>
  </si>
  <si>
    <t>813 2 02 01001 10 0000 151</t>
  </si>
  <si>
    <t>823 2 02 02008 10 0000 151</t>
  </si>
  <si>
    <t>Дотации  на выравнивание бюджетной обеспеченности поселений муниципального района</t>
  </si>
  <si>
    <t>Субсидии  на обеспечение жильем молодых семей(Субсидия на реализацию подпрограммы "Государственная поддержка молодых семей Ярославской области в приобретении (строительстве) жилья" )</t>
  </si>
  <si>
    <t>121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</si>
  <si>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</si>
  <si>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</si>
  <si>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</si>
  <si>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</si>
  <si>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</si>
  <si>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242</t>
  </si>
  <si>
    <t>244</t>
  </si>
  <si>
    <t>851</t>
  </si>
  <si>
    <t>852</t>
  </si>
  <si>
    <t>Резервные средства</t>
  </si>
  <si>
    <t>870</t>
  </si>
  <si>
    <t>810</t>
  </si>
  <si>
    <t>Субсидии юридическим лицам (кроме МУ) и физическим лицам - производителям товаров, работ, услуг</t>
  </si>
  <si>
    <t>Обеспечение мероприятий по капитальному ремонту многоквартирных домов за счет средств  бюджета</t>
  </si>
  <si>
    <t>Обеспечение мероприятий по переселению граждан из аварийного фонда за счет средств  бюджета</t>
  </si>
  <si>
    <t>0980202</t>
  </si>
  <si>
    <t>411</t>
  </si>
  <si>
    <t>Бюджетные инвестиции</t>
  </si>
  <si>
    <t>Перечень целевых программ  бюджета городского поселения Любим на 2012 - 2014 год</t>
  </si>
  <si>
    <t>ЦП "Благоустройство дворовых территорий городского поселения Любим"</t>
  </si>
  <si>
    <t>Приложение № 9</t>
  </si>
  <si>
    <t>ЦП Повышение безопасности дорожного движения в ГП Любим</t>
  </si>
  <si>
    <t>7953100</t>
  </si>
  <si>
    <t>ЦП "Повышение безопасности дорожного движения в городском поселении Любим"</t>
  </si>
  <si>
    <t>Перечень главных распорядителей бюджетных средств  бюджета городского поселения Любим на 2012 - 2014 год</t>
  </si>
  <si>
    <t xml:space="preserve"> 2 02 02079 10 0000 151</t>
  </si>
  <si>
    <t>Субсидии бюджетам поселений на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</si>
  <si>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</si>
  <si>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</si>
  <si>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Глава городского поселения Любим</t>
  </si>
  <si>
    <t>1 14 02052 10 0000 410</t>
  </si>
  <si>
    <t>1 14 02052 10 0000 440</t>
  </si>
  <si>
    <t>1 14 02053 10 0000 410</t>
  </si>
  <si>
    <t>1 14 02053 10 0000 440</t>
  </si>
  <si>
    <t>Доходы от реализации имущества, находящегося  в  оперативном   управлении учреждений, находящихся в ведении органов управления  поселений   (за   исключением имущества    муниципальных     бюджетных и автономных учреждений), в части реализации  основных средств по указанному имуществу</t>
  </si>
  <si>
    <t>Доходы от реализации имущества, находящегося  в  оперативном   управлении учреждений, находящихся в ведении органов управления  поселений (за   исключением имущества  муниципальных бюджетных и автономных учреждений),  в части  реализации материальных   запасов по  указанному имуществу</t>
  </si>
  <si>
    <t>1 14 06013 10 0000 430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</si>
  <si>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</si>
  <si>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</si>
  <si>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Прочие межбюджетные трансферты, передаваемые бюджетам поселений</t>
  </si>
  <si>
    <t>Доходы  от  реализации  иного  имущества, находящегося  в  собственности  поселений (за исключением  имущества  муниципальных бюджетных и автономных учреждений, а также  имущества муниципальных  унитарных   предприятий, в том числе казенных), в  части  реализации основных средств по указанному имуществу</t>
  </si>
  <si>
    <t>Доходы    от    реализации     имущества, находящегося  в  собственности  поселений (за исключением  имущества  муниципальных  бюджетных и автономных учреждений, а также  имущества муниципальных  унитарных   предприятий, в том числе казенных), в  части  реализации материальных   запасов   по    указанному имуществу</t>
  </si>
  <si>
    <t xml:space="preserve"> 2 02 02008 10 0000 151</t>
  </si>
  <si>
    <t>Субсидии  бюджетам поселений на обеспечение жильем молодых семей</t>
  </si>
  <si>
    <t>1 14 06025 10 0000 430</t>
  </si>
  <si>
    <t>Доходы  от  продажи  земельных 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</si>
  <si>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Доходы, получаемые в виде арендной платы, а также  средства  от  продажи   права на заключение  договоров  аренды  за 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</si>
  <si>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 от  сдачи  в  аренду   имущества, находящегося  в  оперативном   управлении органов управления поселений и  созданных ими учреждений (за исключением  имущества муниципальных бюджетных и автономных учреждений)</t>
  </si>
  <si>
    <t>243</t>
  </si>
  <si>
    <t>Закупка товаров, работ и услуг в целях капитального ремонта муниципального имущества</t>
  </si>
  <si>
    <t>7952700</t>
  </si>
  <si>
    <t>4400100</t>
  </si>
  <si>
    <t>823 2 02 02999 10 2034 151</t>
  </si>
  <si>
    <t>Прочие субсидии бюджетам поселений (Субсидии на содержание органов местного самоуправления)</t>
  </si>
  <si>
    <t>3500300</t>
  </si>
  <si>
    <t>Мероприятия в области жилищного хозяйства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</si>
  <si>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</si>
  <si>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Субсидия на обеспечение мероприятий по капитальному ремонту многоквартирных домов за счет средств областного бюджета </t>
  </si>
  <si>
    <t>823 2 02 02088 10 0001 151</t>
  </si>
  <si>
    <t>823 2 02 02089 10 0001 151</t>
  </si>
  <si>
    <t>813 2 02 01999 10 1001 151</t>
  </si>
  <si>
    <t>0980101</t>
  </si>
  <si>
    <t>5226001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</si>
  <si>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</si>
  <si>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Переселение граждан из жилищного фонда, признанного непригодным для проживания и (или) с высоким уровнем износа</t>
  </si>
  <si>
    <t>Прочие дотации бюджетам поселений (Дотация на реализацию мероприятий, предусмотренных нормативными правовыми актами органов государственной власти, в рамках ст.8 закона ЯО "О межбюджетных отношениях")</t>
  </si>
  <si>
    <t>823 01 03 0000 10 0000 710</t>
  </si>
  <si>
    <t>Предоставление бюджетных кредитов бюджетам поселений</t>
  </si>
  <si>
    <t>Источники внутреннего финансирования дефицита бюджета поселения</t>
  </si>
  <si>
    <t>Оргаизация сбора и вывоза бытовых отходов и мусора в части приобретения спецтранспорта для сбора и вывоза ТБО</t>
  </si>
  <si>
    <t>Приложение № 5</t>
  </si>
  <si>
    <t>823 2 02 02089 10 0002 151</t>
  </si>
  <si>
    <t>Субсидия на обеспечение мероприятий по переселению граждан из авариного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</si>
  <si>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122</t>
  </si>
  <si>
    <t>0980102</t>
  </si>
  <si>
    <t>0980204</t>
  </si>
  <si>
    <t>441</t>
  </si>
  <si>
    <t>Обеспечение мероприятий по переселению граждан из авариного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</si>
  <si>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жжилищного фонда с учетом необходимости развития малоэтажного строительства за счет средств бюджетов</t>
  </si>
  <si>
    <t xml:space="preserve">Бюджетные инвестиции на приобретение объектов недвижимого имущества </t>
  </si>
  <si>
    <t>Иные выплаты персоналу, за исключением фонда оплаты труда</t>
  </si>
  <si>
    <t>823 2 02 02041 10 0000 151</t>
  </si>
  <si>
    <t>Субсидии бюджетам поселений на строительство, модернизацию, ремонт и содержание дорог общего пользования, в том числе дорог в поселениях (за исключением автомобильных дорог федерального значения)</t>
  </si>
  <si>
    <t>823 2 02 02051 10 0000 151</t>
  </si>
  <si>
    <t>Субсидии бюджетам поселений на реализацию федеральных целевых программ</t>
  </si>
  <si>
    <t>823 2 02 02079 10 0000 151</t>
  </si>
  <si>
    <t>Субсидия на обеспечение мероприятий по переселению граждан из авариного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</si>
  <si>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823 2 02 02088 10 0002 151</t>
  </si>
  <si>
    <t>823 2 02 02088 10 0004 151</t>
  </si>
  <si>
    <t>823 2 02 02089 10 0004 151</t>
  </si>
  <si>
    <t xml:space="preserve">Субсидия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 областного бюджета </t>
  </si>
  <si>
    <t xml:space="preserve">Субсидия на обеспечение мероприятий по переселению граждан из аварийного жилищного фонда  за счет средств областного бюджета </t>
  </si>
  <si>
    <t>823 2 02 02999 10 2037 151</t>
  </si>
  <si>
    <t>823 2 02 02077 10 0000 151</t>
  </si>
  <si>
    <t>823 2 07 05000 10 0000 151</t>
  </si>
  <si>
    <t>Прочие безвозмездные поступления в бюджеты поселений</t>
  </si>
  <si>
    <t>0409</t>
  </si>
  <si>
    <t>3150201</t>
  </si>
  <si>
    <t>6000200</t>
  </si>
  <si>
    <t>0980104</t>
  </si>
  <si>
    <t>Обеспечение мероприятий по переселению граждан из аварийного жжилищного фонда с учетом необходимости развития малоэтажного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</si>
  <si>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5226006</t>
  </si>
  <si>
    <t>1008822</t>
  </si>
  <si>
    <t>521</t>
  </si>
  <si>
    <t>1008821</t>
  </si>
  <si>
    <t>5202402</t>
  </si>
  <si>
    <t>823 2 02 04014 10 0000 151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</si>
  <si>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</si>
  <si>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субсидии бюджетам поселений (Субсидии на реализацию муниципальных программ повышения эффективности бюджетных расходов)</t>
  </si>
  <si>
    <t>Дорожное хозяйство(дорожные фонды)</t>
  </si>
  <si>
    <t>Дорожное хозяйство (дорожные фонды)</t>
  </si>
  <si>
    <t>Повышение эффективности бюджетных расходов</t>
  </si>
  <si>
    <t>Строительство, модернизация, ремонт и содержание дорог общего пользования, в т.ч. дорог в поселениях (за исключением автомобильных дорог федерального значения)</t>
  </si>
  <si>
    <t>Обеспечение жильем молодых семей ФЦП " Жилище"</t>
  </si>
  <si>
    <t>Гос. поддержка молодых семей Ярославской области в приобретении (строительстве) жилья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</si>
  <si>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</si>
  <si>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 xml:space="preserve">Организация строительства, создание условий для жилищного строительства, в том числе:  </t>
  </si>
  <si>
    <t>в части реализации ОЦП  «Государственная поддержка молодых семей Ярославской области в приобретении (строительстве) жилья»;</t>
  </si>
  <si>
    <t>000 1 09 00000 00 0000 000</t>
  </si>
  <si>
    <t>Задолженность и перерасчеты по отмененным налогам, сборам и иным обязательным платежам</t>
  </si>
  <si>
    <t>823 1 11 05035 10 0000 120</t>
  </si>
  <si>
    <t>823 1 13 01995 10 0000 130</t>
  </si>
  <si>
    <t>Прочие доходы от оказания платных услуг (работ) получателями средств бюджетов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</si>
  <si>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</si>
  <si>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</si>
  <si>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000 1 16 33050 10 6000 180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</si>
  <si>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</si>
  <si>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823 2 02 04999 10 4019 151</t>
  </si>
  <si>
    <t>Межбюджетные трансферты на поощрение победителей областного конкурса «Лучшая организация работ по обращению с твердыми бытовыми отходами» в рамках областной целевой программы «Обращение с твердыми бытовыми отходами на территории Ярославской области»</t>
  </si>
  <si>
    <t>0600</t>
  </si>
  <si>
    <t>0605</t>
  </si>
  <si>
    <t>5226407</t>
  </si>
  <si>
    <t>Охрана окружающей среды</t>
  </si>
  <si>
    <t>Другие вопросы в области охраны окружающей среды</t>
  </si>
  <si>
    <t>Улучшение условий проживания отдельных категорий граждан, нуждающихся в специальной социальной защите</t>
  </si>
  <si>
    <t>Поощрение победителей областного конкурса "Лучшая организация работ по обращению с твердыми бытовыми отходами" в рамках областной целевой программы "Обращение с твердыми бытовыми отходами на территории Ярославской области"</t>
  </si>
  <si>
    <r>
      <t>Прочие мероприятия по благоустройству городских округов и поселений</t>
    </r>
    <r>
      <rPr>
        <sz val="12"/>
        <color indexed="8"/>
        <rFont val="Times New Roman"/>
        <family val="1"/>
      </rPr>
      <t xml:space="preserve"> </t>
    </r>
  </si>
  <si>
    <t>Резервный фонд Администрации городского поселения Любим</t>
  </si>
  <si>
    <t xml:space="preserve">823 2 02 02078 10 0000 151 </t>
  </si>
  <si>
    <t>Субсидии бюджетам поселений на бюджетные инвестиции для модернизации объектов коммунальной инфраструктуры(Субсидия на реализацию мероприятий областной целевой программы "Чистая вода Ярославской области")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</si>
  <si>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</si>
  <si>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0980300</t>
  </si>
  <si>
    <t>Обеспечение мероприятий по капитальному ремонту многоквартирных домов за счет средств бюджетов, в части жилых помещений, находящихся в муниципальной собственности</t>
  </si>
  <si>
    <t>от  25.12.2012  № 40</t>
  </si>
  <si>
    <t>от 25.12.2012  № 40</t>
  </si>
  <si>
    <t>от  25.12.2012 № 40</t>
  </si>
  <si>
    <t>Федеральная целевая программа "Чистая вода" на 2011 - 2017 годы</t>
  </si>
  <si>
    <t>1009300</t>
  </si>
  <si>
    <t>в части реализации ФЦП "Жилище"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</si>
</sst>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-* #,##0.000&quot;р.&quot;_-;\-* #,##0.000&quot;р.&quot;_-;_-* &quot;-&quot;???&quot;р.&quot;_-;_-@_-"/>
    <numFmt numFmtId="183" formatCode="_-* #,##0.000_р_._-;\-* #,##0.000_р_._-;_-* &quot;-&quot;???_р_._-;_-@_-"/>
    <numFmt numFmtId="184" formatCode="#,##0.000_ ;\-#,##0.000\ "/>
    <numFmt numFmtId="185" formatCode="#,##0,000.000_ ;\-#,##0,000.000\ "/>
    <numFmt numFmtId="186" formatCode="0,000.00"/>
    <numFmt numFmtId="187" formatCode="0,000,000"/>
    <numFmt numFmtId="188" formatCode="0,000.00*1000"/>
    <numFmt numFmtId="189" formatCode="0*1000"/>
    <numFmt numFmtId="190" formatCode="000,000,000"/>
    <numFmt numFmtId="191" formatCode="#,##0,000"/>
    <numFmt numFmtId="192" formatCode="#,##0,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2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1" fillId="34" borderId="11" xfId="0" applyFont="1" applyFill="1" applyBorder="1" applyAlignment="1">
      <alignment/>
    </xf>
    <xf numFmtId="180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2" xfId="0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0" fillId="0" borderId="12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3" fillId="0" borderId="13" xfId="0" applyFont="1" applyBorder="1" applyAlignment="1">
      <alignment horizontal="right" vertical="top" wrapText="1"/>
    </xf>
    <xf numFmtId="0" fontId="13" fillId="0" borderId="14" xfId="0" applyFont="1" applyBorder="1" applyAlignment="1">
      <alignment horizontal="righ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justify" vertical="top" wrapText="1"/>
    </xf>
    <xf numFmtId="0" fontId="13" fillId="0" borderId="16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4" fontId="13" fillId="0" borderId="17" xfId="0" applyNumberFormat="1" applyFont="1" applyBorder="1" applyAlignment="1">
      <alignment horizontal="right" vertical="top" wrapText="1"/>
    </xf>
    <xf numFmtId="4" fontId="13" fillId="0" borderId="10" xfId="0" applyNumberFormat="1" applyFont="1" applyBorder="1" applyAlignment="1">
      <alignment horizontal="right" vertical="top" wrapText="1"/>
    </xf>
    <xf numFmtId="49" fontId="10" fillId="0" borderId="10" xfId="0" applyNumberFormat="1" applyFont="1" applyFill="1" applyBorder="1" applyAlignment="1">
      <alignment horizontal="right"/>
    </xf>
    <xf numFmtId="0" fontId="10" fillId="0" borderId="10" xfId="53" applyNumberFormat="1" applyFont="1" applyFill="1" applyBorder="1" applyAlignment="1" applyProtection="1">
      <alignment vertical="top" wrapText="1"/>
      <protection hidden="1"/>
    </xf>
    <xf numFmtId="0" fontId="0" fillId="0" borderId="10" xfId="0" applyNumberFormat="1" applyBorder="1" applyAlignment="1">
      <alignment wrapText="1"/>
    </xf>
    <xf numFmtId="0" fontId="10" fillId="0" borderId="13" xfId="0" applyFont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0" fontId="10" fillId="0" borderId="10" xfId="0" applyFont="1" applyFill="1" applyBorder="1" applyAlignment="1">
      <alignment horizontal="left" vertical="top" wrapText="1"/>
    </xf>
    <xf numFmtId="0" fontId="10" fillId="0" borderId="18" xfId="53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191" fontId="11" fillId="0" borderId="10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191" fontId="10" fillId="0" borderId="10" xfId="0" applyNumberFormat="1" applyFont="1" applyBorder="1" applyAlignment="1">
      <alignment wrapText="1"/>
    </xf>
    <xf numFmtId="191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191" fontId="10" fillId="0" borderId="11" xfId="0" applyNumberFormat="1" applyFont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1" fillId="0" borderId="18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/>
      <protection locked="0"/>
    </xf>
    <xf numFmtId="49" fontId="10" fillId="0" borderId="0" xfId="0" applyNumberFormat="1" applyFont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49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2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justify" vertical="top" wrapText="1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right"/>
    </xf>
    <xf numFmtId="0" fontId="11" fillId="0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1" fillId="0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" fontId="10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4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18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zoomScale="75" zoomScaleNormal="75" zoomScalePageLayoutView="0" workbookViewId="0" topLeftCell="A38">
      <selection activeCell="D23" sqref="D1:F16384"/>
    </sheetView>
  </sheetViews>
  <sheetFormatPr defaultColWidth="9.140625" defaultRowHeight="12.75"/>
  <cols>
    <col min="1" max="1" width="9.140625" style="61" customWidth="1"/>
    <col min="2" max="2" width="28.140625" style="125" customWidth="1"/>
    <col min="3" max="3" width="46.8515625" style="61" customWidth="1"/>
    <col min="4" max="4" width="12.28125" style="61" hidden="1" customWidth="1"/>
    <col min="5" max="5" width="16.00390625" style="61" hidden="1" customWidth="1"/>
    <col min="6" max="6" width="12.28125" style="61" hidden="1" customWidth="1"/>
    <col min="7" max="7" width="15.57421875" style="61" customWidth="1"/>
    <col min="8" max="8" width="15.421875" style="61" customWidth="1"/>
    <col min="9" max="9" width="14.57421875" style="61" customWidth="1"/>
    <col min="10" max="16384" width="9.140625" style="61" customWidth="1"/>
  </cols>
  <sheetData>
    <row r="1" ht="15.75">
      <c r="G1" s="61" t="s">
        <v>165</v>
      </c>
    </row>
    <row r="2" ht="15.75">
      <c r="G2" s="61" t="s">
        <v>161</v>
      </c>
    </row>
    <row r="3" ht="15.75">
      <c r="G3" s="61" t="s">
        <v>162</v>
      </c>
    </row>
    <row r="4" ht="15.75">
      <c r="G4" s="61" t="s">
        <v>397</v>
      </c>
    </row>
    <row r="5" spans="5:7" ht="13.5" customHeight="1">
      <c r="E5" s="143" t="s">
        <v>92</v>
      </c>
      <c r="F5" s="143"/>
      <c r="G5" s="88"/>
    </row>
    <row r="6" spans="2:7" ht="69.75" customHeight="1">
      <c r="B6" s="144" t="s">
        <v>219</v>
      </c>
      <c r="C6" s="144"/>
      <c r="D6" s="144"/>
      <c r="E6" s="144"/>
      <c r="F6" s="145"/>
      <c r="G6" s="61" t="s">
        <v>95</v>
      </c>
    </row>
    <row r="7" spans="2:5" ht="15.75">
      <c r="B7" s="126"/>
      <c r="C7" s="90"/>
      <c r="D7" s="90"/>
      <c r="E7" s="90"/>
    </row>
    <row r="8" spans="2:9" ht="18" customHeight="1">
      <c r="B8" s="148" t="s">
        <v>1</v>
      </c>
      <c r="C8" s="149" t="s">
        <v>0</v>
      </c>
      <c r="D8" s="141" t="s">
        <v>11</v>
      </c>
      <c r="E8" s="141" t="s">
        <v>50</v>
      </c>
      <c r="F8" s="146" t="s">
        <v>55</v>
      </c>
      <c r="G8" s="141" t="s">
        <v>153</v>
      </c>
      <c r="H8" s="141" t="s">
        <v>154</v>
      </c>
      <c r="I8" s="141" t="s">
        <v>218</v>
      </c>
    </row>
    <row r="9" spans="2:9" ht="14.25" customHeight="1">
      <c r="B9" s="148"/>
      <c r="C9" s="149"/>
      <c r="D9" s="142"/>
      <c r="E9" s="142"/>
      <c r="F9" s="146"/>
      <c r="G9" s="142"/>
      <c r="H9" s="142"/>
      <c r="I9" s="142"/>
    </row>
    <row r="10" spans="2:9" s="88" customFormat="1" ht="25.5" customHeight="1">
      <c r="B10" s="127" t="s">
        <v>3</v>
      </c>
      <c r="C10" s="52" t="s">
        <v>12</v>
      </c>
      <c r="D10" s="92">
        <f>SUM(D11:D23)</f>
        <v>11027.45257</v>
      </c>
      <c r="E10" s="92">
        <f>SUM(E11:E23)</f>
        <v>11638</v>
      </c>
      <c r="F10" s="92">
        <f>SUM(F11:F23)</f>
        <v>12213</v>
      </c>
      <c r="G10" s="93">
        <f aca="true" t="shared" si="0" ref="G10:I16">D10*1000</f>
        <v>11027452.57</v>
      </c>
      <c r="H10" s="93">
        <f t="shared" si="0"/>
        <v>11638000</v>
      </c>
      <c r="I10" s="93">
        <f t="shared" si="0"/>
        <v>12213000</v>
      </c>
    </row>
    <row r="11" spans="2:9" ht="21.75" customHeight="1">
      <c r="B11" s="98" t="s">
        <v>20</v>
      </c>
      <c r="C11" s="94" t="s">
        <v>13</v>
      </c>
      <c r="D11" s="95">
        <v>4799.05661</v>
      </c>
      <c r="E11" s="95">
        <v>5208</v>
      </c>
      <c r="F11" s="96">
        <v>5723</v>
      </c>
      <c r="G11" s="97">
        <f t="shared" si="0"/>
        <v>4799056.609999999</v>
      </c>
      <c r="H11" s="97">
        <f t="shared" si="0"/>
        <v>5208000</v>
      </c>
      <c r="I11" s="97">
        <f t="shared" si="0"/>
        <v>5723000</v>
      </c>
    </row>
    <row r="12" spans="2:9" ht="21" customHeight="1">
      <c r="B12" s="98" t="s">
        <v>4</v>
      </c>
      <c r="C12" s="94" t="s">
        <v>14</v>
      </c>
      <c r="D12" s="95">
        <v>0</v>
      </c>
      <c r="E12" s="95">
        <v>0</v>
      </c>
      <c r="F12" s="96"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</row>
    <row r="13" spans="2:9" ht="15.75">
      <c r="B13" s="98" t="s">
        <v>5</v>
      </c>
      <c r="C13" s="94" t="s">
        <v>15</v>
      </c>
      <c r="D13" s="95">
        <v>950</v>
      </c>
      <c r="E13" s="95">
        <v>980</v>
      </c>
      <c r="F13" s="96">
        <v>1020</v>
      </c>
      <c r="G13" s="97">
        <f t="shared" si="0"/>
        <v>950000</v>
      </c>
      <c r="H13" s="97">
        <f t="shared" si="0"/>
        <v>980000</v>
      </c>
      <c r="I13" s="97">
        <f t="shared" si="0"/>
        <v>1020000</v>
      </c>
    </row>
    <row r="14" spans="2:9" ht="15.75">
      <c r="B14" s="98" t="s">
        <v>6</v>
      </c>
      <c r="C14" s="94" t="s">
        <v>16</v>
      </c>
      <c r="D14" s="95">
        <f>4272+132.39596</f>
        <v>4404.39596</v>
      </c>
      <c r="E14" s="95">
        <v>4750</v>
      </c>
      <c r="F14" s="96">
        <v>4800</v>
      </c>
      <c r="G14" s="97">
        <f t="shared" si="0"/>
        <v>4404395.96</v>
      </c>
      <c r="H14" s="97">
        <f t="shared" si="0"/>
        <v>4750000</v>
      </c>
      <c r="I14" s="97">
        <f t="shared" si="0"/>
        <v>4800000</v>
      </c>
    </row>
    <row r="15" spans="2:9" ht="47.25">
      <c r="B15" s="98" t="s">
        <v>371</v>
      </c>
      <c r="C15" s="94" t="s">
        <v>372</v>
      </c>
      <c r="D15" s="95">
        <v>1</v>
      </c>
      <c r="E15" s="95"/>
      <c r="F15" s="96"/>
      <c r="G15" s="97">
        <f>D15*1000</f>
        <v>1000</v>
      </c>
      <c r="H15" s="97">
        <f>E15*1000</f>
        <v>0</v>
      </c>
      <c r="I15" s="97">
        <f>F15*1000</f>
        <v>0</v>
      </c>
    </row>
    <row r="16" spans="2:9" ht="110.25" customHeight="1">
      <c r="B16" s="98" t="s">
        <v>7</v>
      </c>
      <c r="C16" s="94" t="s">
        <v>17</v>
      </c>
      <c r="D16" s="95">
        <v>800</v>
      </c>
      <c r="E16" s="95">
        <v>700</v>
      </c>
      <c r="F16" s="96">
        <v>670</v>
      </c>
      <c r="G16" s="97">
        <f t="shared" si="0"/>
        <v>800000</v>
      </c>
      <c r="H16" s="97">
        <f t="shared" si="0"/>
        <v>700000</v>
      </c>
      <c r="I16" s="97">
        <f t="shared" si="0"/>
        <v>670000</v>
      </c>
    </row>
    <row r="17" spans="2:9" s="88" customFormat="1" ht="24" customHeight="1" hidden="1">
      <c r="B17" s="127" t="s">
        <v>8</v>
      </c>
      <c r="C17" s="52" t="s">
        <v>18</v>
      </c>
      <c r="D17" s="92">
        <f>D18+D19</f>
        <v>0</v>
      </c>
      <c r="E17" s="92">
        <f>E18+E19</f>
        <v>0</v>
      </c>
      <c r="F17" s="92">
        <f>F18+F19</f>
        <v>0</v>
      </c>
      <c r="G17" s="97">
        <f aca="true" t="shared" si="1" ref="G17:G23">D17*1000</f>
        <v>0</v>
      </c>
      <c r="H17" s="97">
        <f aca="true" t="shared" si="2" ref="H17:H23">E17*1000</f>
        <v>0</v>
      </c>
      <c r="I17" s="97">
        <f aca="true" t="shared" si="3" ref="I17:I23">F17*1000</f>
        <v>0</v>
      </c>
    </row>
    <row r="18" spans="2:9" ht="63.75" customHeight="1" hidden="1">
      <c r="B18" s="98" t="s">
        <v>9</v>
      </c>
      <c r="C18" s="94" t="s">
        <v>19</v>
      </c>
      <c r="D18" s="95">
        <v>0</v>
      </c>
      <c r="E18" s="95"/>
      <c r="F18" s="96"/>
      <c r="G18" s="97">
        <f t="shared" si="1"/>
        <v>0</v>
      </c>
      <c r="H18" s="97">
        <f t="shared" si="2"/>
        <v>0</v>
      </c>
      <c r="I18" s="97">
        <f t="shared" si="3"/>
        <v>0</v>
      </c>
    </row>
    <row r="19" spans="2:9" ht="15.75" hidden="1">
      <c r="B19" s="98" t="s">
        <v>97</v>
      </c>
      <c r="C19" s="94" t="s">
        <v>98</v>
      </c>
      <c r="D19" s="95">
        <v>0</v>
      </c>
      <c r="E19" s="95"/>
      <c r="F19" s="96"/>
      <c r="G19" s="97">
        <f t="shared" si="1"/>
        <v>0</v>
      </c>
      <c r="H19" s="97">
        <f t="shared" si="2"/>
        <v>0</v>
      </c>
      <c r="I19" s="97">
        <f t="shared" si="3"/>
        <v>0</v>
      </c>
    </row>
    <row r="20" spans="2:9" ht="94.5">
      <c r="B20" s="98" t="s">
        <v>373</v>
      </c>
      <c r="C20" s="94" t="s">
        <v>300</v>
      </c>
      <c r="D20" s="95">
        <v>2</v>
      </c>
      <c r="E20" s="95"/>
      <c r="F20" s="96"/>
      <c r="G20" s="97">
        <f t="shared" si="1"/>
        <v>2000</v>
      </c>
      <c r="H20" s="97">
        <f t="shared" si="2"/>
        <v>0</v>
      </c>
      <c r="I20" s="97">
        <f t="shared" si="3"/>
        <v>0</v>
      </c>
    </row>
    <row r="21" spans="2:9" ht="47.25">
      <c r="B21" s="98" t="s">
        <v>374</v>
      </c>
      <c r="C21" s="94" t="s">
        <v>375</v>
      </c>
      <c r="D21" s="95">
        <v>6</v>
      </c>
      <c r="E21" s="95"/>
      <c r="F21" s="96"/>
      <c r="G21" s="97">
        <f t="shared" si="1"/>
        <v>6000</v>
      </c>
      <c r="H21" s="97">
        <f t="shared" si="2"/>
        <v>0</v>
      </c>
      <c r="I21" s="97">
        <f t="shared" si="3"/>
        <v>0</v>
      </c>
    </row>
    <row r="22" spans="2:9" ht="63">
      <c r="B22" s="98" t="s">
        <v>376</v>
      </c>
      <c r="C22" s="94" t="s">
        <v>377</v>
      </c>
      <c r="D22" s="95">
        <v>50</v>
      </c>
      <c r="E22" s="95"/>
      <c r="F22" s="96"/>
      <c r="G22" s="97">
        <f>D22*1000</f>
        <v>50000</v>
      </c>
      <c r="H22" s="97">
        <f>E22*1000</f>
        <v>0</v>
      </c>
      <c r="I22" s="97">
        <f>F22*1000</f>
        <v>0</v>
      </c>
    </row>
    <row r="23" spans="2:9" ht="63">
      <c r="B23" s="98" t="s">
        <v>378</v>
      </c>
      <c r="C23" s="94" t="s">
        <v>379</v>
      </c>
      <c r="D23" s="95">
        <v>15</v>
      </c>
      <c r="E23" s="95"/>
      <c r="F23" s="96"/>
      <c r="G23" s="97">
        <f t="shared" si="1"/>
        <v>15000</v>
      </c>
      <c r="H23" s="97">
        <f t="shared" si="2"/>
        <v>0</v>
      </c>
      <c r="I23" s="97">
        <f t="shared" si="3"/>
        <v>0</v>
      </c>
    </row>
    <row r="24" spans="2:9" s="88" customFormat="1" ht="31.5">
      <c r="B24" s="127" t="s">
        <v>247</v>
      </c>
      <c r="C24" s="52" t="s">
        <v>18</v>
      </c>
      <c r="D24" s="92">
        <f>SUM(D25:D43)</f>
        <v>112898.20540999998</v>
      </c>
      <c r="E24" s="92">
        <f>SUM(E25:E43)</f>
        <v>0</v>
      </c>
      <c r="F24" s="92">
        <f>SUM(F25:F43)</f>
        <v>0</v>
      </c>
      <c r="G24" s="93">
        <f aca="true" t="shared" si="4" ref="G24:G43">D24*1000</f>
        <v>112898205.40999998</v>
      </c>
      <c r="H24" s="93">
        <f aca="true" t="shared" si="5" ref="H24:I27">E24*1000</f>
        <v>0</v>
      </c>
      <c r="I24" s="93">
        <f t="shared" si="5"/>
        <v>0</v>
      </c>
    </row>
    <row r="25" spans="2:9" ht="47.25">
      <c r="B25" s="98" t="s">
        <v>248</v>
      </c>
      <c r="C25" s="94" t="s">
        <v>250</v>
      </c>
      <c r="D25" s="95">
        <v>8127</v>
      </c>
      <c r="E25" s="95"/>
      <c r="F25" s="96"/>
      <c r="G25" s="97">
        <f t="shared" si="4"/>
        <v>8127000</v>
      </c>
      <c r="H25" s="97">
        <f t="shared" si="5"/>
        <v>0</v>
      </c>
      <c r="I25" s="97">
        <f t="shared" si="5"/>
        <v>0</v>
      </c>
    </row>
    <row r="26" spans="2:9" ht="82.5" customHeight="1">
      <c r="B26" s="98" t="s">
        <v>313</v>
      </c>
      <c r="C26" s="94" t="s">
        <v>318</v>
      </c>
      <c r="D26" s="95">
        <v>9822</v>
      </c>
      <c r="E26" s="95"/>
      <c r="F26" s="96"/>
      <c r="G26" s="97">
        <f t="shared" si="4"/>
        <v>9822000</v>
      </c>
      <c r="H26" s="97">
        <f t="shared" si="5"/>
        <v>0</v>
      </c>
      <c r="I26" s="97">
        <f t="shared" si="5"/>
        <v>0</v>
      </c>
    </row>
    <row r="27" spans="2:9" ht="84" customHeight="1">
      <c r="B27" s="98" t="s">
        <v>249</v>
      </c>
      <c r="C27" s="94" t="s">
        <v>251</v>
      </c>
      <c r="D27" s="95">
        <f>1500-99.931</f>
        <v>1400.069</v>
      </c>
      <c r="E27" s="95"/>
      <c r="F27" s="96"/>
      <c r="G27" s="97">
        <f t="shared" si="4"/>
        <v>1400069</v>
      </c>
      <c r="H27" s="97">
        <f t="shared" si="5"/>
        <v>0</v>
      </c>
      <c r="I27" s="97">
        <f t="shared" si="5"/>
        <v>0</v>
      </c>
    </row>
    <row r="28" spans="2:9" ht="81.75" customHeight="1">
      <c r="B28" s="98" t="s">
        <v>334</v>
      </c>
      <c r="C28" s="94" t="s">
        <v>335</v>
      </c>
      <c r="D28" s="95">
        <f>33367.85183+169.21666</f>
        <v>33537.06849</v>
      </c>
      <c r="E28" s="95"/>
      <c r="F28" s="96"/>
      <c r="G28" s="97">
        <f t="shared" si="4"/>
        <v>33537068.49</v>
      </c>
      <c r="H28" s="97">
        <f aca="true" t="shared" si="6" ref="H28:H43">E28*1000</f>
        <v>0</v>
      </c>
      <c r="I28" s="97">
        <f aca="true" t="shared" si="7" ref="I28:I43">F28*1000</f>
        <v>0</v>
      </c>
    </row>
    <row r="29" spans="2:9" ht="39" customHeight="1">
      <c r="B29" s="98" t="s">
        <v>336</v>
      </c>
      <c r="C29" s="94" t="s">
        <v>337</v>
      </c>
      <c r="D29" s="95">
        <f>726.74496-44.47796</f>
        <v>682.2669999999999</v>
      </c>
      <c r="E29" s="95"/>
      <c r="F29" s="96"/>
      <c r="G29" s="97">
        <f t="shared" si="4"/>
        <v>682266.9999999999</v>
      </c>
      <c r="H29" s="97">
        <f t="shared" si="6"/>
        <v>0</v>
      </c>
      <c r="I29" s="97">
        <f t="shared" si="7"/>
        <v>0</v>
      </c>
    </row>
    <row r="30" spans="2:9" ht="66" customHeight="1">
      <c r="B30" s="98" t="s">
        <v>346</v>
      </c>
      <c r="C30" s="94" t="s">
        <v>291</v>
      </c>
      <c r="D30" s="95">
        <v>3245.701</v>
      </c>
      <c r="E30" s="95"/>
      <c r="F30" s="96"/>
      <c r="G30" s="97">
        <f t="shared" si="4"/>
        <v>3245701</v>
      </c>
      <c r="H30" s="97">
        <f t="shared" si="6"/>
        <v>0</v>
      </c>
      <c r="I30" s="97">
        <f t="shared" si="7"/>
        <v>0</v>
      </c>
    </row>
    <row r="31" spans="2:9" ht="98.25" customHeight="1">
      <c r="B31" s="124" t="s">
        <v>391</v>
      </c>
      <c r="C31" s="86" t="s">
        <v>392</v>
      </c>
      <c r="D31" s="95">
        <f>68.67842-7.631</f>
        <v>61.04742</v>
      </c>
      <c r="E31" s="95"/>
      <c r="F31" s="96"/>
      <c r="G31" s="97">
        <f>D31*1000</f>
        <v>61047.420000000006</v>
      </c>
      <c r="H31" s="97">
        <f t="shared" si="6"/>
        <v>0</v>
      </c>
      <c r="I31" s="97">
        <f t="shared" si="7"/>
        <v>0</v>
      </c>
    </row>
    <row r="32" spans="2:9" ht="81" customHeight="1">
      <c r="B32" s="98" t="s">
        <v>338</v>
      </c>
      <c r="C32" s="86" t="s">
        <v>393</v>
      </c>
      <c r="D32" s="95">
        <v>21608.003</v>
      </c>
      <c r="E32" s="95"/>
      <c r="F32" s="96"/>
      <c r="G32" s="97">
        <f t="shared" si="4"/>
        <v>21608003</v>
      </c>
      <c r="H32" s="97">
        <f t="shared" si="6"/>
        <v>0</v>
      </c>
      <c r="I32" s="97">
        <f t="shared" si="7"/>
        <v>0</v>
      </c>
    </row>
    <row r="33" spans="2:9" ht="94.5" customHeight="1">
      <c r="B33" s="98" t="s">
        <v>311</v>
      </c>
      <c r="C33" s="94" t="s">
        <v>309</v>
      </c>
      <c r="D33" s="95">
        <v>2017</v>
      </c>
      <c r="E33" s="95"/>
      <c r="F33" s="96"/>
      <c r="G33" s="97">
        <f t="shared" si="4"/>
        <v>2017000</v>
      </c>
      <c r="H33" s="97">
        <f t="shared" si="6"/>
        <v>0</v>
      </c>
      <c r="I33" s="97">
        <f t="shared" si="7"/>
        <v>0</v>
      </c>
    </row>
    <row r="34" spans="2:9" ht="97.5" customHeight="1">
      <c r="B34" s="98" t="s">
        <v>340</v>
      </c>
      <c r="C34" s="94" t="s">
        <v>325</v>
      </c>
      <c r="D34" s="95">
        <v>8485.458</v>
      </c>
      <c r="E34" s="95"/>
      <c r="F34" s="96"/>
      <c r="G34" s="97">
        <f t="shared" si="4"/>
        <v>8485458</v>
      </c>
      <c r="H34" s="97">
        <f t="shared" si="6"/>
        <v>0</v>
      </c>
      <c r="I34" s="97">
        <f t="shared" si="7"/>
        <v>0</v>
      </c>
    </row>
    <row r="35" spans="2:9" ht="126.75" customHeight="1">
      <c r="B35" s="98" t="s">
        <v>341</v>
      </c>
      <c r="C35" s="94" t="s">
        <v>339</v>
      </c>
      <c r="D35" s="95">
        <v>12380.737</v>
      </c>
      <c r="E35" s="95"/>
      <c r="F35" s="96"/>
      <c r="G35" s="97">
        <f t="shared" si="4"/>
        <v>12380737</v>
      </c>
      <c r="H35" s="97">
        <f t="shared" si="6"/>
        <v>0</v>
      </c>
      <c r="I35" s="97">
        <f t="shared" si="7"/>
        <v>0</v>
      </c>
    </row>
    <row r="36" spans="2:9" ht="55.5" customHeight="1">
      <c r="B36" s="98" t="s">
        <v>312</v>
      </c>
      <c r="C36" s="94" t="s">
        <v>310</v>
      </c>
      <c r="D36" s="95">
        <v>1081.154</v>
      </c>
      <c r="E36" s="95"/>
      <c r="F36" s="96"/>
      <c r="G36" s="97">
        <f t="shared" si="4"/>
        <v>1081154</v>
      </c>
      <c r="H36" s="97">
        <f t="shared" si="6"/>
        <v>0</v>
      </c>
      <c r="I36" s="97">
        <f t="shared" si="7"/>
        <v>0</v>
      </c>
    </row>
    <row r="37" spans="2:9" ht="65.25" customHeight="1">
      <c r="B37" s="98" t="s">
        <v>324</v>
      </c>
      <c r="C37" s="94" t="s">
        <v>344</v>
      </c>
      <c r="D37" s="95">
        <v>3443.84</v>
      </c>
      <c r="E37" s="95"/>
      <c r="F37" s="96"/>
      <c r="G37" s="97">
        <f t="shared" si="4"/>
        <v>3443840</v>
      </c>
      <c r="H37" s="97">
        <f t="shared" si="6"/>
        <v>0</v>
      </c>
      <c r="I37" s="97">
        <f t="shared" si="7"/>
        <v>0</v>
      </c>
    </row>
    <row r="38" spans="2:9" ht="98.25" customHeight="1">
      <c r="B38" s="98" t="s">
        <v>342</v>
      </c>
      <c r="C38" s="94" t="s">
        <v>343</v>
      </c>
      <c r="D38" s="95">
        <v>5744.8605</v>
      </c>
      <c r="E38" s="95"/>
      <c r="F38" s="96"/>
      <c r="G38" s="97">
        <f t="shared" si="4"/>
        <v>5744860.5</v>
      </c>
      <c r="H38" s="97">
        <f t="shared" si="6"/>
        <v>0</v>
      </c>
      <c r="I38" s="97">
        <f t="shared" si="7"/>
        <v>0</v>
      </c>
    </row>
    <row r="39" spans="2:9" ht="49.5" customHeight="1">
      <c r="B39" s="98" t="s">
        <v>305</v>
      </c>
      <c r="C39" s="94" t="s">
        <v>306</v>
      </c>
      <c r="D39" s="95">
        <v>920</v>
      </c>
      <c r="E39" s="95"/>
      <c r="F39" s="96"/>
      <c r="G39" s="97">
        <f>D39*1000</f>
        <v>920000</v>
      </c>
      <c r="H39" s="97">
        <f t="shared" si="6"/>
        <v>0</v>
      </c>
      <c r="I39" s="97">
        <f t="shared" si="7"/>
        <v>0</v>
      </c>
    </row>
    <row r="40" spans="2:9" ht="71.25" customHeight="1">
      <c r="B40" s="98" t="s">
        <v>345</v>
      </c>
      <c r="C40" s="94" t="s">
        <v>361</v>
      </c>
      <c r="D40" s="95">
        <v>220</v>
      </c>
      <c r="E40" s="95"/>
      <c r="F40" s="96"/>
      <c r="G40" s="97">
        <f>D40*1000</f>
        <v>220000</v>
      </c>
      <c r="H40" s="97">
        <f t="shared" si="6"/>
        <v>0</v>
      </c>
      <c r="I40" s="97">
        <f t="shared" si="7"/>
        <v>0</v>
      </c>
    </row>
    <row r="41" spans="2:9" ht="107.25" customHeight="1">
      <c r="B41" s="128" t="s">
        <v>359</v>
      </c>
      <c r="C41" s="101" t="s">
        <v>360</v>
      </c>
      <c r="D41" s="95">
        <v>10</v>
      </c>
      <c r="E41" s="95"/>
      <c r="F41" s="96"/>
      <c r="G41" s="97">
        <f>D41*1000</f>
        <v>10000</v>
      </c>
      <c r="H41" s="97">
        <f t="shared" si="6"/>
        <v>0</v>
      </c>
      <c r="I41" s="97">
        <f t="shared" si="7"/>
        <v>0</v>
      </c>
    </row>
    <row r="42" spans="2:9" ht="120" customHeight="1">
      <c r="B42" s="129" t="s">
        <v>380</v>
      </c>
      <c r="C42" s="94" t="s">
        <v>381</v>
      </c>
      <c r="D42" s="100">
        <v>85</v>
      </c>
      <c r="E42" s="95"/>
      <c r="F42" s="96"/>
      <c r="G42" s="97">
        <f>D42*1000</f>
        <v>85000</v>
      </c>
      <c r="H42" s="97">
        <f t="shared" si="6"/>
        <v>0</v>
      </c>
      <c r="I42" s="97">
        <f t="shared" si="7"/>
        <v>0</v>
      </c>
    </row>
    <row r="43" spans="2:9" ht="35.25" customHeight="1">
      <c r="B43" s="130" t="s">
        <v>347</v>
      </c>
      <c r="C43" s="102" t="s">
        <v>348</v>
      </c>
      <c r="D43" s="95">
        <v>27</v>
      </c>
      <c r="E43" s="95"/>
      <c r="F43" s="96"/>
      <c r="G43" s="97">
        <f t="shared" si="4"/>
        <v>27000</v>
      </c>
      <c r="H43" s="97">
        <f t="shared" si="6"/>
        <v>0</v>
      </c>
      <c r="I43" s="97">
        <f t="shared" si="7"/>
        <v>0</v>
      </c>
    </row>
    <row r="44" spans="2:9" s="88" customFormat="1" ht="15.75">
      <c r="B44" s="147" t="s">
        <v>10</v>
      </c>
      <c r="C44" s="147"/>
      <c r="D44" s="92">
        <f>D24+D10</f>
        <v>123925.65797999997</v>
      </c>
      <c r="E44" s="92">
        <f>E24+E10</f>
        <v>11638</v>
      </c>
      <c r="F44" s="92">
        <f>F24+F10</f>
        <v>12213</v>
      </c>
      <c r="G44" s="93">
        <f>D44*1000</f>
        <v>123925657.97999997</v>
      </c>
      <c r="H44" s="93">
        <f>E44*1000</f>
        <v>11638000</v>
      </c>
      <c r="I44" s="93">
        <f>F44*1000</f>
        <v>12213000</v>
      </c>
    </row>
  </sheetData>
  <sheetProtection/>
  <mergeCells count="11">
    <mergeCell ref="H8:H9"/>
    <mergeCell ref="I8:I9"/>
    <mergeCell ref="E5:F5"/>
    <mergeCell ref="B6:F6"/>
    <mergeCell ref="F8:F9"/>
    <mergeCell ref="E8:E9"/>
    <mergeCell ref="B44:C44"/>
    <mergeCell ref="B8:B9"/>
    <mergeCell ref="C8:C9"/>
    <mergeCell ref="D8:D9"/>
    <mergeCell ref="G8:G9"/>
  </mergeCells>
  <printOptions/>
  <pageMargins left="0.7874015748031497" right="0.7874015748031497" top="0.5905511811023623" bottom="0.984251968503937" header="0.5118110236220472" footer="0.5118110236220472"/>
  <pageSetup fitToHeight="2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65536">
      <selection activeCell="E1" sqref="A1:IV16384"/>
    </sheetView>
  </sheetViews>
  <sheetFormatPr defaultColWidth="9.140625" defaultRowHeight="12.75" zeroHeight="1"/>
  <cols>
    <col min="1" max="1" width="27.00390625" style="0" customWidth="1"/>
    <col min="4" max="4" width="11.7109375" style="0" customWidth="1"/>
  </cols>
  <sheetData>
    <row r="1" ht="12.75" hidden="1">
      <c r="A1" t="s">
        <v>57</v>
      </c>
    </row>
    <row r="2" ht="12.75" hidden="1"/>
    <row r="3" spans="1:4" s="1" customFormat="1" ht="12.75" hidden="1">
      <c r="A3" s="10" t="s">
        <v>58</v>
      </c>
      <c r="B3" s="6">
        <f>B4+B5+B6+B7+B8+B9</f>
        <v>3490.4746000000005</v>
      </c>
      <c r="C3" s="6">
        <f>SUM(C4:C9)</f>
        <v>144.5</v>
      </c>
      <c r="D3" s="6">
        <f>B3-C3</f>
        <v>3345.9746000000005</v>
      </c>
    </row>
    <row r="4" spans="1:5" ht="12.75" hidden="1">
      <c r="A4" t="s">
        <v>59</v>
      </c>
      <c r="B4" s="5">
        <v>508.3</v>
      </c>
      <c r="C4" s="5"/>
      <c r="D4" s="6">
        <f aca="true" t="shared" si="0" ref="D4:D9">B4-C4</f>
        <v>508.3</v>
      </c>
      <c r="E4" s="5"/>
    </row>
    <row r="5" spans="1:5" ht="12.75" hidden="1">
      <c r="A5" t="s">
        <v>60</v>
      </c>
      <c r="B5" s="5">
        <v>142.1</v>
      </c>
      <c r="D5" s="6">
        <f t="shared" si="0"/>
        <v>142.1</v>
      </c>
      <c r="E5" s="5"/>
    </row>
    <row r="6" spans="1:4" ht="12.75" hidden="1">
      <c r="A6" t="s">
        <v>61</v>
      </c>
      <c r="B6" s="5">
        <v>1858</v>
      </c>
      <c r="C6">
        <v>107.7</v>
      </c>
      <c r="D6" s="6">
        <f t="shared" si="0"/>
        <v>1750.3</v>
      </c>
    </row>
    <row r="7" spans="1:4" ht="12.75" hidden="1">
      <c r="A7" t="s">
        <v>62</v>
      </c>
      <c r="B7" s="5">
        <f>B6*0.342</f>
        <v>635.436</v>
      </c>
      <c r="C7">
        <v>36.8</v>
      </c>
      <c r="D7" s="6">
        <f t="shared" si="0"/>
        <v>598.6360000000001</v>
      </c>
    </row>
    <row r="8" spans="1:4" ht="12.75" hidden="1">
      <c r="A8" t="s">
        <v>63</v>
      </c>
      <c r="B8">
        <v>258.3</v>
      </c>
      <c r="D8" s="6">
        <f t="shared" si="0"/>
        <v>258.3</v>
      </c>
    </row>
    <row r="9" spans="1:4" ht="12.75" hidden="1">
      <c r="A9" t="s">
        <v>64</v>
      </c>
      <c r="B9" s="5">
        <f>B8*0.342</f>
        <v>88.33860000000001</v>
      </c>
      <c r="D9" s="6">
        <f t="shared" si="0"/>
        <v>88.33860000000001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9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9.140625" style="59" customWidth="1"/>
    <col min="2" max="2" width="0" style="2" hidden="1" customWidth="1"/>
    <col min="3" max="3" width="66.421875" style="0" hidden="1" customWidth="1"/>
    <col min="4" max="4" width="10.421875" style="0" hidden="1" customWidth="1"/>
    <col min="5" max="6" width="0" style="0" hidden="1" customWidth="1"/>
    <col min="7" max="16384" width="9.140625" style="59" customWidth="1"/>
  </cols>
  <sheetData>
    <row r="1" spans="2:6" s="58" customFormat="1" ht="12.75">
      <c r="B1" s="20"/>
      <c r="C1" s="1"/>
      <c r="D1" s="6"/>
      <c r="E1" s="1"/>
      <c r="F1" s="1"/>
    </row>
    <row r="2" spans="2:6" ht="12.75">
      <c r="B2" s="11"/>
      <c r="F2" t="s">
        <v>116</v>
      </c>
    </row>
    <row r="3" spans="2:6" ht="12.75">
      <c r="B3" s="24" t="s">
        <v>23</v>
      </c>
      <c r="C3" s="25" t="s">
        <v>58</v>
      </c>
      <c r="D3" s="26">
        <f>D4+D5+D6+D7+D8+D9+D10+D11+D13+D14</f>
        <v>4315.774600000001</v>
      </c>
      <c r="E3" s="27">
        <f>SUM(E4:E14)</f>
        <v>4547</v>
      </c>
      <c r="F3" s="27">
        <f>SUM(F4:F14)</f>
        <v>4511</v>
      </c>
    </row>
    <row r="4" spans="2:6" ht="12.75">
      <c r="B4" s="11"/>
      <c r="C4" s="16" t="s">
        <v>65</v>
      </c>
      <c r="D4" s="9">
        <f>'зп ауп'!B4+'зп ауп'!B6+'зп ауп'!B8</f>
        <v>2624.6000000000004</v>
      </c>
      <c r="E4" s="8">
        <v>2517</v>
      </c>
      <c r="F4" s="8">
        <v>2517</v>
      </c>
    </row>
    <row r="5" spans="2:6" ht="12.75">
      <c r="B5" s="11"/>
      <c r="C5" s="16" t="s">
        <v>66</v>
      </c>
      <c r="D5" s="9">
        <f>'зп ауп'!B5+'зп ауп'!B7+'зп ауп'!B9</f>
        <v>865.8746000000001</v>
      </c>
      <c r="E5" s="8">
        <v>829</v>
      </c>
      <c r="F5" s="8">
        <v>793</v>
      </c>
    </row>
    <row r="6" spans="2:6" ht="12.75">
      <c r="B6" s="11"/>
      <c r="C6" s="16" t="s">
        <v>87</v>
      </c>
      <c r="D6" s="8">
        <v>82</v>
      </c>
      <c r="E6" s="8">
        <v>70</v>
      </c>
      <c r="F6" s="8">
        <v>70</v>
      </c>
    </row>
    <row r="7" spans="2:6" ht="12.75">
      <c r="B7" s="11"/>
      <c r="C7" s="16" t="s">
        <v>213</v>
      </c>
      <c r="D7" s="8">
        <v>100</v>
      </c>
      <c r="E7" s="8">
        <v>130</v>
      </c>
      <c r="F7" s="8">
        <v>130</v>
      </c>
    </row>
    <row r="8" spans="2:6" ht="12.75">
      <c r="B8" s="11"/>
      <c r="C8" s="16" t="s">
        <v>67</v>
      </c>
      <c r="D8" s="8">
        <v>85</v>
      </c>
      <c r="E8" s="8">
        <v>86</v>
      </c>
      <c r="F8" s="8">
        <v>86</v>
      </c>
    </row>
    <row r="9" spans="2:6" ht="12.75">
      <c r="B9" s="11"/>
      <c r="C9" s="16" t="s">
        <v>69</v>
      </c>
      <c r="D9" s="8">
        <v>20</v>
      </c>
      <c r="E9" s="8">
        <v>12</v>
      </c>
      <c r="F9" s="8">
        <v>12</v>
      </c>
    </row>
    <row r="10" spans="2:6" ht="12.75">
      <c r="B10" s="11"/>
      <c r="C10" s="16" t="s">
        <v>68</v>
      </c>
      <c r="D10" s="8">
        <v>20</v>
      </c>
      <c r="E10" s="8">
        <v>15</v>
      </c>
      <c r="F10" s="8">
        <v>15</v>
      </c>
    </row>
    <row r="11" spans="2:6" ht="12.75">
      <c r="B11" s="11"/>
      <c r="C11" s="16" t="s">
        <v>70</v>
      </c>
      <c r="D11" s="8">
        <v>263.3</v>
      </c>
      <c r="E11" s="8">
        <v>157</v>
      </c>
      <c r="F11" s="8">
        <v>157</v>
      </c>
    </row>
    <row r="12" spans="2:6" ht="12.75">
      <c r="B12" s="21"/>
      <c r="C12" s="17" t="s">
        <v>106</v>
      </c>
      <c r="D12" s="12"/>
      <c r="E12" s="12">
        <v>521</v>
      </c>
      <c r="F12" s="12">
        <v>521</v>
      </c>
    </row>
    <row r="13" spans="2:6" ht="12.75">
      <c r="B13" s="11" t="s">
        <v>105</v>
      </c>
      <c r="C13" s="16" t="s">
        <v>113</v>
      </c>
      <c r="D13" s="8">
        <v>100</v>
      </c>
      <c r="E13" s="8">
        <v>100</v>
      </c>
      <c r="F13" s="8">
        <v>100</v>
      </c>
    </row>
    <row r="14" spans="2:6" ht="12.75">
      <c r="B14" s="11" t="s">
        <v>53</v>
      </c>
      <c r="C14" s="16" t="s">
        <v>71</v>
      </c>
      <c r="D14" s="8">
        <v>155</v>
      </c>
      <c r="E14" s="8">
        <v>110</v>
      </c>
      <c r="F14" s="8">
        <v>110</v>
      </c>
    </row>
    <row r="15" spans="2:6" s="58" customFormat="1" ht="12.75">
      <c r="B15" s="28" t="s">
        <v>25</v>
      </c>
      <c r="C15" s="25" t="s">
        <v>84</v>
      </c>
      <c r="D15" s="27">
        <v>60</v>
      </c>
      <c r="E15" s="27">
        <f>SUM(E16:E17)</f>
        <v>111</v>
      </c>
      <c r="F15" s="27">
        <f>SUM(F16:F17)</f>
        <v>111</v>
      </c>
    </row>
    <row r="16" spans="2:6" ht="12.75">
      <c r="B16" s="11"/>
      <c r="C16" s="16" t="s">
        <v>85</v>
      </c>
      <c r="D16" s="8">
        <v>60</v>
      </c>
      <c r="E16" s="8">
        <v>60</v>
      </c>
      <c r="F16" s="8">
        <v>60</v>
      </c>
    </row>
    <row r="17" spans="2:6" ht="12.75">
      <c r="B17" s="21"/>
      <c r="C17" s="17" t="s">
        <v>107</v>
      </c>
      <c r="D17" s="12"/>
      <c r="E17" s="12">
        <v>51</v>
      </c>
      <c r="F17" s="12">
        <v>51</v>
      </c>
    </row>
    <row r="18" spans="2:6" s="58" customFormat="1" ht="12.75">
      <c r="B18" s="28" t="s">
        <v>27</v>
      </c>
      <c r="C18" s="25" t="s">
        <v>96</v>
      </c>
      <c r="D18" s="27"/>
      <c r="E18" s="27">
        <f>SUM(E19)</f>
        <v>25</v>
      </c>
      <c r="F18" s="27">
        <f>SUM(F19)</f>
        <v>25</v>
      </c>
    </row>
    <row r="19" spans="2:6" s="60" customFormat="1" ht="12.75">
      <c r="B19" s="22"/>
      <c r="C19" s="18" t="s">
        <v>114</v>
      </c>
      <c r="D19" s="13"/>
      <c r="E19" s="13">
        <v>25</v>
      </c>
      <c r="F19" s="13">
        <v>25</v>
      </c>
    </row>
    <row r="20" spans="2:6" s="58" customFormat="1" ht="12.75">
      <c r="B20" s="28" t="s">
        <v>28</v>
      </c>
      <c r="C20" s="25" t="s">
        <v>41</v>
      </c>
      <c r="D20" s="27" t="e">
        <f>D21+D25+D28</f>
        <v>#REF!</v>
      </c>
      <c r="E20" s="27">
        <f>E21+E25+E28</f>
        <v>12706</v>
      </c>
      <c r="F20" s="27">
        <f>F21+F25+F28</f>
        <v>12872</v>
      </c>
    </row>
    <row r="21" spans="2:6" s="58" customFormat="1" ht="12.75">
      <c r="B21" s="20" t="s">
        <v>29</v>
      </c>
      <c r="C21" s="15" t="s">
        <v>74</v>
      </c>
      <c r="D21" s="7">
        <f>D22+D23</f>
        <v>950</v>
      </c>
      <c r="E21" s="7">
        <f>SUM(E22:E24)</f>
        <v>955</v>
      </c>
      <c r="F21" s="7">
        <f>SUM(F22:F24)</f>
        <v>955</v>
      </c>
    </row>
    <row r="22" spans="2:6" ht="12.75">
      <c r="B22" s="11"/>
      <c r="C22" s="16" t="s">
        <v>88</v>
      </c>
      <c r="D22" s="8">
        <v>400</v>
      </c>
      <c r="E22" s="8">
        <v>400</v>
      </c>
      <c r="F22" s="8">
        <v>400</v>
      </c>
    </row>
    <row r="23" spans="2:6" ht="12.75">
      <c r="B23" s="11"/>
      <c r="C23" s="16" t="s">
        <v>89</v>
      </c>
      <c r="D23" s="8">
        <v>550</v>
      </c>
      <c r="E23" s="8">
        <v>550</v>
      </c>
      <c r="F23" s="8">
        <v>550</v>
      </c>
    </row>
    <row r="24" spans="2:6" ht="12.75">
      <c r="B24" s="21"/>
      <c r="C24" s="17" t="s">
        <v>107</v>
      </c>
      <c r="D24" s="12"/>
      <c r="E24" s="12">
        <v>5</v>
      </c>
      <c r="F24" s="12">
        <v>5</v>
      </c>
    </row>
    <row r="25" spans="2:6" s="58" customFormat="1" ht="12.75">
      <c r="B25" s="20" t="s">
        <v>30</v>
      </c>
      <c r="C25" s="15" t="s">
        <v>75</v>
      </c>
      <c r="D25" s="7" t="e">
        <f>#REF!+D26</f>
        <v>#REF!</v>
      </c>
      <c r="E25" s="7">
        <f>SUM(E26:E27)</f>
        <v>5638</v>
      </c>
      <c r="F25" s="7">
        <f>SUM(F26:F27)</f>
        <v>5638</v>
      </c>
    </row>
    <row r="26" spans="2:6" ht="12.75">
      <c r="B26" s="11"/>
      <c r="C26" s="16" t="s">
        <v>90</v>
      </c>
      <c r="D26" s="8">
        <v>500</v>
      </c>
      <c r="E26" s="8">
        <v>500</v>
      </c>
      <c r="F26" s="8">
        <v>500</v>
      </c>
    </row>
    <row r="27" spans="2:6" ht="12.75">
      <c r="B27" s="21"/>
      <c r="C27" s="17" t="s">
        <v>107</v>
      </c>
      <c r="D27" s="12"/>
      <c r="E27" s="12">
        <v>5138</v>
      </c>
      <c r="F27" s="12">
        <v>5138</v>
      </c>
    </row>
    <row r="28" spans="2:6" s="58" customFormat="1" ht="12.75">
      <c r="B28" s="20" t="s">
        <v>31</v>
      </c>
      <c r="C28" s="15" t="s">
        <v>76</v>
      </c>
      <c r="D28" s="7">
        <f>D29+D30+D31+D33+D34+D35+D37+D32</f>
        <v>6100</v>
      </c>
      <c r="E28" s="7">
        <f>SUM(E29:E37)</f>
        <v>6113</v>
      </c>
      <c r="F28" s="7">
        <f>SUM(F29:F37)</f>
        <v>6279</v>
      </c>
    </row>
    <row r="29" spans="2:6" ht="12.75">
      <c r="B29" s="11"/>
      <c r="C29" s="16" t="s">
        <v>77</v>
      </c>
      <c r="D29" s="8">
        <v>350</v>
      </c>
      <c r="E29" s="8">
        <v>350</v>
      </c>
      <c r="F29" s="8">
        <v>350</v>
      </c>
    </row>
    <row r="30" spans="2:6" ht="12.75">
      <c r="B30" s="11"/>
      <c r="C30" s="16" t="s">
        <v>78</v>
      </c>
      <c r="D30" s="8">
        <v>150</v>
      </c>
      <c r="E30" s="8">
        <v>150</v>
      </c>
      <c r="F30" s="8">
        <v>150</v>
      </c>
    </row>
    <row r="31" spans="2:6" ht="12.75">
      <c r="B31" s="11"/>
      <c r="C31" s="16" t="s">
        <v>79</v>
      </c>
      <c r="D31" s="8">
        <v>3000</v>
      </c>
      <c r="E31" s="8">
        <v>2700</v>
      </c>
      <c r="F31" s="8">
        <v>2866</v>
      </c>
    </row>
    <row r="32" spans="2:6" ht="12.75">
      <c r="B32" s="11"/>
      <c r="C32" s="16" t="s">
        <v>91</v>
      </c>
      <c r="D32" s="8">
        <v>150</v>
      </c>
      <c r="E32" s="8">
        <v>150</v>
      </c>
      <c r="F32" s="8">
        <v>150</v>
      </c>
    </row>
    <row r="33" spans="2:6" ht="12.75">
      <c r="B33" s="11"/>
      <c r="C33" s="16" t="s">
        <v>80</v>
      </c>
      <c r="D33" s="8">
        <v>405</v>
      </c>
      <c r="E33" s="8">
        <v>405</v>
      </c>
      <c r="F33" s="8">
        <v>405</v>
      </c>
    </row>
    <row r="34" spans="2:6" ht="12.75">
      <c r="B34" s="11"/>
      <c r="C34" s="16" t="s">
        <v>81</v>
      </c>
      <c r="D34" s="8">
        <v>1300</v>
      </c>
      <c r="E34" s="8">
        <v>1251</v>
      </c>
      <c r="F34" s="8">
        <v>1251</v>
      </c>
    </row>
    <row r="35" spans="2:6" ht="12.75">
      <c r="B35" s="11"/>
      <c r="C35" s="16" t="s">
        <v>82</v>
      </c>
      <c r="D35" s="8">
        <v>345</v>
      </c>
      <c r="E35" s="8">
        <v>345</v>
      </c>
      <c r="F35" s="8">
        <v>345</v>
      </c>
    </row>
    <row r="36" spans="2:6" ht="12.75">
      <c r="B36" s="11"/>
      <c r="C36" s="16" t="s">
        <v>115</v>
      </c>
      <c r="D36" s="8"/>
      <c r="E36" s="8">
        <v>362</v>
      </c>
      <c r="F36" s="8">
        <v>362</v>
      </c>
    </row>
    <row r="37" spans="2:6" ht="12.75">
      <c r="B37" s="11"/>
      <c r="C37" s="16" t="s">
        <v>83</v>
      </c>
      <c r="D37" s="8">
        <v>400</v>
      </c>
      <c r="E37" s="8">
        <v>400</v>
      </c>
      <c r="F37" s="8">
        <v>400</v>
      </c>
    </row>
    <row r="38" spans="2:6" s="58" customFormat="1" ht="12.75">
      <c r="B38" s="28" t="s">
        <v>99</v>
      </c>
      <c r="C38" s="25" t="s">
        <v>109</v>
      </c>
      <c r="D38" s="27"/>
      <c r="E38" s="27">
        <f>SUM(E39)</f>
        <v>100</v>
      </c>
      <c r="F38" s="27">
        <f>SUM(F39)</f>
        <v>100</v>
      </c>
    </row>
    <row r="39" spans="2:6" s="60" customFormat="1" ht="12.75">
      <c r="B39" s="23"/>
      <c r="C39" s="19" t="s">
        <v>107</v>
      </c>
      <c r="D39" s="14"/>
      <c r="E39" s="14">
        <v>100</v>
      </c>
      <c r="F39" s="14">
        <v>100</v>
      </c>
    </row>
    <row r="40" spans="2:6" s="58" customFormat="1" ht="12.75">
      <c r="B40" s="28" t="s">
        <v>32</v>
      </c>
      <c r="C40" s="25" t="s">
        <v>86</v>
      </c>
      <c r="D40" s="27">
        <v>100</v>
      </c>
      <c r="E40" s="27">
        <f>SUM(E41:E42)</f>
        <v>200</v>
      </c>
      <c r="F40" s="27">
        <f>SUM(F41:F42)</f>
        <v>200</v>
      </c>
    </row>
    <row r="41" spans="2:6" s="60" customFormat="1" ht="12.75">
      <c r="B41" s="22"/>
      <c r="C41" s="18" t="s">
        <v>108</v>
      </c>
      <c r="D41" s="13"/>
      <c r="E41" s="13">
        <v>100</v>
      </c>
      <c r="F41" s="13">
        <v>100</v>
      </c>
    </row>
    <row r="42" spans="2:6" s="60" customFormat="1" ht="12.75">
      <c r="B42" s="23"/>
      <c r="C42" s="19" t="s">
        <v>107</v>
      </c>
      <c r="D42" s="14"/>
      <c r="E42" s="14">
        <v>100</v>
      </c>
      <c r="F42" s="14">
        <v>100</v>
      </c>
    </row>
    <row r="43" spans="2:6" ht="12.75">
      <c r="B43" s="28" t="s">
        <v>34</v>
      </c>
      <c r="C43" s="25" t="s">
        <v>46</v>
      </c>
      <c r="D43" s="27" t="e">
        <f>D44+#REF!+D45</f>
        <v>#REF!</v>
      </c>
      <c r="E43" s="27">
        <f>SUM(E44:E45)</f>
        <v>200</v>
      </c>
      <c r="F43" s="27">
        <f>SUM(F44:F45)</f>
        <v>200</v>
      </c>
    </row>
    <row r="44" spans="2:6" ht="12.75">
      <c r="B44" s="11"/>
      <c r="C44" s="16" t="s">
        <v>72</v>
      </c>
      <c r="D44" s="8">
        <v>100</v>
      </c>
      <c r="E44" s="8">
        <v>100</v>
      </c>
      <c r="F44" s="8">
        <v>100</v>
      </c>
    </row>
    <row r="45" spans="2:8" ht="12.75">
      <c r="B45" s="11"/>
      <c r="C45" s="16" t="s">
        <v>73</v>
      </c>
      <c r="D45" s="8">
        <v>100</v>
      </c>
      <c r="E45" s="8">
        <v>100</v>
      </c>
      <c r="F45" s="8">
        <v>100</v>
      </c>
      <c r="H45" s="59" t="s">
        <v>95</v>
      </c>
    </row>
    <row r="46" spans="2:6" ht="12.75">
      <c r="B46" s="28" t="s">
        <v>36</v>
      </c>
      <c r="C46" s="25" t="s">
        <v>110</v>
      </c>
      <c r="D46" s="27"/>
      <c r="E46" s="27">
        <f>SUM(E47)</f>
        <v>122</v>
      </c>
      <c r="F46" s="27">
        <f>SUM(F47)</f>
        <v>122</v>
      </c>
    </row>
    <row r="47" spans="2:6" ht="12.75">
      <c r="B47" s="21"/>
      <c r="C47" s="17" t="s">
        <v>107</v>
      </c>
      <c r="D47" s="12"/>
      <c r="E47" s="12">
        <v>122</v>
      </c>
      <c r="F47" s="12">
        <v>122</v>
      </c>
    </row>
    <row r="48" spans="2:6" s="58" customFormat="1" ht="12.75">
      <c r="B48" s="20"/>
      <c r="C48" s="15" t="s">
        <v>111</v>
      </c>
      <c r="D48" s="7"/>
      <c r="E48" s="7">
        <f>E3+E18+E43+E20+E40+E38+E46+E15</f>
        <v>18011</v>
      </c>
      <c r="F48" s="7">
        <f>F3+F18+F43+F20+F40+F38+F46+F15</f>
        <v>18141</v>
      </c>
    </row>
    <row r="49" spans="2:6" ht="12.75">
      <c r="B49" s="21"/>
      <c r="C49" s="29" t="s">
        <v>112</v>
      </c>
      <c r="D49" s="12"/>
      <c r="E49" s="12">
        <f>E12+E24+E27+E17+E42+E39+E47</f>
        <v>6037</v>
      </c>
      <c r="F49" s="12">
        <f>F12+F24+F27+F17+F42+F39+F47</f>
        <v>6037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7"/>
  <sheetViews>
    <sheetView zoomScalePageLayoutView="0" workbookViewId="0" topLeftCell="B16">
      <selection activeCell="I5" sqref="I5"/>
    </sheetView>
  </sheetViews>
  <sheetFormatPr defaultColWidth="9.140625" defaultRowHeight="12.75"/>
  <cols>
    <col min="1" max="1" width="9.140625" style="61" customWidth="1"/>
    <col min="2" max="2" width="10.7109375" style="61" customWidth="1"/>
    <col min="3" max="3" width="63.00390625" style="61" customWidth="1"/>
    <col min="4" max="4" width="10.28125" style="61" hidden="1" customWidth="1"/>
    <col min="5" max="5" width="10.421875" style="61" hidden="1" customWidth="1"/>
    <col min="6" max="6" width="9.140625" style="61" hidden="1" customWidth="1"/>
    <col min="7" max="7" width="15.28125" style="61" customWidth="1"/>
    <col min="8" max="8" width="14.00390625" style="61" customWidth="1"/>
    <col min="9" max="9" width="14.421875" style="61" customWidth="1"/>
    <col min="10" max="16384" width="9.140625" style="61" customWidth="1"/>
  </cols>
  <sheetData>
    <row r="1" spans="7:11" s="108" customFormat="1" ht="15.75">
      <c r="G1" s="61"/>
      <c r="H1" s="61" t="s">
        <v>163</v>
      </c>
      <c r="I1" s="61"/>
      <c r="J1" s="61"/>
      <c r="K1" s="61"/>
    </row>
    <row r="2" spans="7:11" s="108" customFormat="1" ht="15.75">
      <c r="G2" s="61" t="s">
        <v>161</v>
      </c>
      <c r="I2" s="61"/>
      <c r="J2" s="61"/>
      <c r="K2" s="61"/>
    </row>
    <row r="3" spans="7:11" s="108" customFormat="1" ht="15.75">
      <c r="G3" s="61" t="s">
        <v>162</v>
      </c>
      <c r="I3" s="61"/>
      <c r="J3" s="61"/>
      <c r="K3" s="61"/>
    </row>
    <row r="4" spans="7:11" s="108" customFormat="1" ht="15.75">
      <c r="G4" s="61" t="s">
        <v>398</v>
      </c>
      <c r="I4" s="61"/>
      <c r="J4" s="61"/>
      <c r="K4" s="61"/>
    </row>
    <row r="5" spans="7:11" s="108" customFormat="1" ht="15.75">
      <c r="G5" s="143"/>
      <c r="H5" s="150"/>
      <c r="I5" s="61"/>
      <c r="J5" s="61"/>
      <c r="K5" s="61"/>
    </row>
    <row r="6" spans="2:6" ht="82.5" customHeight="1">
      <c r="B6" s="144" t="s">
        <v>220</v>
      </c>
      <c r="C6" s="151"/>
      <c r="D6" s="151"/>
      <c r="E6" s="151"/>
      <c r="F6" s="151"/>
    </row>
    <row r="8" spans="2:9" ht="15.75">
      <c r="B8" s="146" t="s">
        <v>21</v>
      </c>
      <c r="C8" s="146" t="s">
        <v>22</v>
      </c>
      <c r="D8" s="149" t="s">
        <v>2</v>
      </c>
      <c r="E8" s="149"/>
      <c r="F8" s="146"/>
      <c r="G8" s="149" t="s">
        <v>212</v>
      </c>
      <c r="H8" s="149"/>
      <c r="I8" s="146"/>
    </row>
    <row r="9" spans="2:9" ht="15.75">
      <c r="B9" s="146"/>
      <c r="C9" s="146"/>
      <c r="D9" s="43" t="s">
        <v>11</v>
      </c>
      <c r="E9" s="43" t="s">
        <v>50</v>
      </c>
      <c r="F9" s="43" t="s">
        <v>55</v>
      </c>
      <c r="G9" s="43" t="s">
        <v>50</v>
      </c>
      <c r="H9" s="43" t="s">
        <v>55</v>
      </c>
      <c r="I9" s="43" t="s">
        <v>221</v>
      </c>
    </row>
    <row r="10" spans="2:9" s="88" customFormat="1" ht="15.75">
      <c r="B10" s="103" t="s">
        <v>23</v>
      </c>
      <c r="C10" s="52" t="s">
        <v>38</v>
      </c>
      <c r="D10" s="104">
        <f>D11+D12+D13+D14</f>
        <v>5681.26</v>
      </c>
      <c r="E10" s="104">
        <f>E11+E12+E13+E14</f>
        <v>4441</v>
      </c>
      <c r="F10" s="104">
        <f>F11+F12+F13+F14</f>
        <v>4441</v>
      </c>
      <c r="G10" s="93">
        <f>D10*1000</f>
        <v>5681260</v>
      </c>
      <c r="H10" s="93">
        <f aca="true" t="shared" si="0" ref="H10:I28">E10*1000</f>
        <v>4441000</v>
      </c>
      <c r="I10" s="93">
        <f t="shared" si="0"/>
        <v>4441000</v>
      </c>
    </row>
    <row r="11" spans="2:9" ht="31.5">
      <c r="B11" s="105" t="s">
        <v>51</v>
      </c>
      <c r="C11" s="94" t="s">
        <v>93</v>
      </c>
      <c r="D11" s="37">
        <f>'пр.5 вед.структура'!G13</f>
        <v>808.8883</v>
      </c>
      <c r="E11" s="37">
        <f>'пр.5 вед.структура'!H13</f>
        <v>650</v>
      </c>
      <c r="F11" s="37">
        <f>'пр.5 вед.структура'!I13</f>
        <v>650</v>
      </c>
      <c r="G11" s="97">
        <f aca="true" t="shared" si="1" ref="G11:G36">D11*1000</f>
        <v>808888.2999999999</v>
      </c>
      <c r="H11" s="97">
        <f t="shared" si="0"/>
        <v>650000</v>
      </c>
      <c r="I11" s="97">
        <f t="shared" si="0"/>
        <v>650000</v>
      </c>
    </row>
    <row r="12" spans="2:9" ht="47.25">
      <c r="B12" s="105" t="s">
        <v>24</v>
      </c>
      <c r="C12" s="94" t="s">
        <v>94</v>
      </c>
      <c r="D12" s="37">
        <f>'пр.5 вед.структура'!G16</f>
        <v>4412.1117</v>
      </c>
      <c r="E12" s="37">
        <f>'пр.5 вед.структура'!H16</f>
        <v>3651</v>
      </c>
      <c r="F12" s="37">
        <f>'пр.5 вед.структура'!I16</f>
        <v>3651</v>
      </c>
      <c r="G12" s="97">
        <f t="shared" si="1"/>
        <v>4412111.7</v>
      </c>
      <c r="H12" s="97">
        <f t="shared" si="0"/>
        <v>3651000</v>
      </c>
      <c r="I12" s="97">
        <f t="shared" si="0"/>
        <v>3651000</v>
      </c>
    </row>
    <row r="13" spans="2:9" ht="15.75">
      <c r="B13" s="105" t="s">
        <v>105</v>
      </c>
      <c r="C13" s="94" t="s">
        <v>52</v>
      </c>
      <c r="D13" s="37">
        <f>'пр.5 вед.структура'!G27</f>
        <v>190.26</v>
      </c>
      <c r="E13" s="37">
        <f>'пр.5 вед.структура'!H27</f>
        <v>90</v>
      </c>
      <c r="F13" s="37">
        <f>'пр.5 вед.структура'!I27</f>
        <v>90</v>
      </c>
      <c r="G13" s="97">
        <f t="shared" si="1"/>
        <v>190260</v>
      </c>
      <c r="H13" s="97">
        <f t="shared" si="0"/>
        <v>90000</v>
      </c>
      <c r="I13" s="97">
        <f t="shared" si="0"/>
        <v>90000</v>
      </c>
    </row>
    <row r="14" spans="2:9" ht="15.75">
      <c r="B14" s="105" t="s">
        <v>216</v>
      </c>
      <c r="C14" s="94" t="s">
        <v>54</v>
      </c>
      <c r="D14" s="37">
        <f>'пр.5 вед.структура'!G30</f>
        <v>270</v>
      </c>
      <c r="E14" s="37">
        <f>'пр.5 вед.структура'!H30</f>
        <v>50</v>
      </c>
      <c r="F14" s="37">
        <f>'пр.5 вед.структура'!I30</f>
        <v>50</v>
      </c>
      <c r="G14" s="97">
        <f t="shared" si="1"/>
        <v>270000</v>
      </c>
      <c r="H14" s="97">
        <f t="shared" si="0"/>
        <v>50000</v>
      </c>
      <c r="I14" s="97">
        <f t="shared" si="0"/>
        <v>50000</v>
      </c>
    </row>
    <row r="15" spans="2:9" s="88" customFormat="1" ht="31.5">
      <c r="B15" s="103" t="s">
        <v>25</v>
      </c>
      <c r="C15" s="52" t="s">
        <v>39</v>
      </c>
      <c r="D15" s="104">
        <f>D16</f>
        <v>125.81057</v>
      </c>
      <c r="E15" s="104">
        <f>E16</f>
        <v>210</v>
      </c>
      <c r="F15" s="104">
        <f>F16</f>
        <v>76</v>
      </c>
      <c r="G15" s="93">
        <f t="shared" si="1"/>
        <v>125810.56999999999</v>
      </c>
      <c r="H15" s="93">
        <f t="shared" si="0"/>
        <v>210000</v>
      </c>
      <c r="I15" s="93">
        <f t="shared" si="0"/>
        <v>76000</v>
      </c>
    </row>
    <row r="16" spans="2:9" ht="63">
      <c r="B16" s="105" t="s">
        <v>26</v>
      </c>
      <c r="C16" s="94" t="s">
        <v>56</v>
      </c>
      <c r="D16" s="37">
        <f>'пр.5 вед.структура'!G36</f>
        <v>125.81057</v>
      </c>
      <c r="E16" s="37">
        <f>'пр.5 вед.структура'!H36</f>
        <v>210</v>
      </c>
      <c r="F16" s="37">
        <f>'пр.5 вед.структура'!I36</f>
        <v>76</v>
      </c>
      <c r="G16" s="97">
        <f t="shared" si="1"/>
        <v>125810.56999999999</v>
      </c>
      <c r="H16" s="97">
        <f t="shared" si="0"/>
        <v>210000</v>
      </c>
      <c r="I16" s="97">
        <f t="shared" si="0"/>
        <v>76000</v>
      </c>
    </row>
    <row r="17" spans="2:9" s="88" customFormat="1" ht="15.75">
      <c r="B17" s="103" t="s">
        <v>27</v>
      </c>
      <c r="C17" s="52" t="s">
        <v>40</v>
      </c>
      <c r="D17" s="104">
        <f>D18+D19</f>
        <v>36958.99896999999</v>
      </c>
      <c r="E17" s="104">
        <f>E18+E19</f>
        <v>2</v>
      </c>
      <c r="F17" s="104">
        <f>F18+F19</f>
        <v>2</v>
      </c>
      <c r="G17" s="93">
        <f t="shared" si="1"/>
        <v>36958998.96999999</v>
      </c>
      <c r="H17" s="93">
        <f t="shared" si="0"/>
        <v>2000</v>
      </c>
      <c r="I17" s="93">
        <f t="shared" si="0"/>
        <v>2000</v>
      </c>
    </row>
    <row r="18" spans="2:9" ht="15.75">
      <c r="B18" s="105" t="s">
        <v>228</v>
      </c>
      <c r="C18" s="94" t="s">
        <v>229</v>
      </c>
      <c r="D18" s="37">
        <f>'пр.5 вед.структура'!G42</f>
        <v>950</v>
      </c>
      <c r="E18" s="37">
        <f>'пр.5 вед.структура'!H42</f>
        <v>2</v>
      </c>
      <c r="F18" s="37">
        <f>'пр.5 вед.структура'!I42</f>
        <v>2</v>
      </c>
      <c r="G18" s="97">
        <f t="shared" si="1"/>
        <v>950000</v>
      </c>
      <c r="H18" s="97">
        <f t="shared" si="0"/>
        <v>2000</v>
      </c>
      <c r="I18" s="97">
        <f t="shared" si="0"/>
        <v>2000</v>
      </c>
    </row>
    <row r="19" spans="2:9" ht="15.75">
      <c r="B19" s="105" t="s">
        <v>349</v>
      </c>
      <c r="C19" s="99" t="s">
        <v>362</v>
      </c>
      <c r="D19" s="37">
        <f>'пр.5 вед.структура'!G45</f>
        <v>36008.99896999999</v>
      </c>
      <c r="E19" s="37">
        <f>'пр.5 вед.структура'!H45</f>
        <v>0</v>
      </c>
      <c r="F19" s="37">
        <f>'пр.5 вед.структура'!I45</f>
        <v>0</v>
      </c>
      <c r="G19" s="97">
        <f>D19*1000</f>
        <v>36008998.96999999</v>
      </c>
      <c r="H19" s="97">
        <f>E19*1000</f>
        <v>0</v>
      </c>
      <c r="I19" s="97">
        <f>F19*1000</f>
        <v>0</v>
      </c>
    </row>
    <row r="20" spans="2:9" s="88" customFormat="1" ht="15.75">
      <c r="B20" s="103" t="s">
        <v>28</v>
      </c>
      <c r="C20" s="52" t="s">
        <v>41</v>
      </c>
      <c r="D20" s="104">
        <f>D21+D22+D23</f>
        <v>80905.97003999999</v>
      </c>
      <c r="E20" s="104">
        <f>E21+E22+E23</f>
        <v>6435</v>
      </c>
      <c r="F20" s="104">
        <f>F21+F22+F23</f>
        <v>7034</v>
      </c>
      <c r="G20" s="93">
        <f t="shared" si="1"/>
        <v>80905970.03999999</v>
      </c>
      <c r="H20" s="93">
        <f t="shared" si="0"/>
        <v>6435000</v>
      </c>
      <c r="I20" s="93">
        <f t="shared" si="0"/>
        <v>7034000</v>
      </c>
    </row>
    <row r="21" spans="2:9" ht="15.75">
      <c r="B21" s="105" t="s">
        <v>29</v>
      </c>
      <c r="C21" s="94" t="s">
        <v>42</v>
      </c>
      <c r="D21" s="37">
        <f>'пр.5 вед.структура'!G51</f>
        <v>71540.22662999999</v>
      </c>
      <c r="E21" s="37">
        <f>'пр.5 вед.структура'!H51</f>
        <v>55</v>
      </c>
      <c r="F21" s="37">
        <f>'пр.5 вед.структура'!I51</f>
        <v>55</v>
      </c>
      <c r="G21" s="97">
        <f t="shared" si="1"/>
        <v>71540226.63</v>
      </c>
      <c r="H21" s="97">
        <f t="shared" si="0"/>
        <v>55000</v>
      </c>
      <c r="I21" s="97">
        <f t="shared" si="0"/>
        <v>55000</v>
      </c>
    </row>
    <row r="22" spans="2:9" ht="15.75">
      <c r="B22" s="105" t="s">
        <v>30</v>
      </c>
      <c r="C22" s="94" t="s">
        <v>43</v>
      </c>
      <c r="D22" s="37">
        <f>'пр.5 вед.структура'!G76</f>
        <v>1129.23542</v>
      </c>
      <c r="E22" s="37">
        <f>'пр.5 вед.структура'!H76</f>
        <v>520</v>
      </c>
      <c r="F22" s="37">
        <f>'пр.5 вед.структура'!I76</f>
        <v>550</v>
      </c>
      <c r="G22" s="97">
        <f t="shared" si="1"/>
        <v>1129235.42</v>
      </c>
      <c r="H22" s="97">
        <f t="shared" si="0"/>
        <v>520000</v>
      </c>
      <c r="I22" s="97">
        <f t="shared" si="0"/>
        <v>550000</v>
      </c>
    </row>
    <row r="23" spans="2:9" ht="15.75">
      <c r="B23" s="105" t="s">
        <v>31</v>
      </c>
      <c r="C23" s="94" t="s">
        <v>44</v>
      </c>
      <c r="D23" s="37">
        <f>'пр.5 вед.структура'!G83</f>
        <v>8236.50799</v>
      </c>
      <c r="E23" s="37">
        <f>'пр.5 вед.структура'!H83</f>
        <v>5860</v>
      </c>
      <c r="F23" s="37">
        <f>'пр.5 вед.структура'!I83</f>
        <v>6429</v>
      </c>
      <c r="G23" s="97">
        <f t="shared" si="1"/>
        <v>8236507.99</v>
      </c>
      <c r="H23" s="97">
        <f t="shared" si="0"/>
        <v>5860000</v>
      </c>
      <c r="I23" s="97">
        <f t="shared" si="0"/>
        <v>6429000</v>
      </c>
    </row>
    <row r="24" spans="2:9" s="88" customFormat="1" ht="15.75">
      <c r="B24" s="103" t="s">
        <v>382</v>
      </c>
      <c r="C24" s="106" t="s">
        <v>385</v>
      </c>
      <c r="D24" s="104">
        <f>D25</f>
        <v>85</v>
      </c>
      <c r="E24" s="104">
        <f>E25</f>
        <v>0</v>
      </c>
      <c r="F24" s="104">
        <f>F25</f>
        <v>0</v>
      </c>
      <c r="G24" s="93">
        <f aca="true" t="shared" si="2" ref="G24:I25">D24*1000</f>
        <v>85000</v>
      </c>
      <c r="H24" s="93">
        <f t="shared" si="2"/>
        <v>0</v>
      </c>
      <c r="I24" s="93">
        <f t="shared" si="2"/>
        <v>0</v>
      </c>
    </row>
    <row r="25" spans="2:9" ht="15.75">
      <c r="B25" s="105" t="s">
        <v>383</v>
      </c>
      <c r="C25" s="107" t="s">
        <v>386</v>
      </c>
      <c r="D25" s="37">
        <f>'пр.5 вед.структура'!G97</f>
        <v>85</v>
      </c>
      <c r="E25" s="37"/>
      <c r="F25" s="37"/>
      <c r="G25" s="97">
        <f t="shared" si="2"/>
        <v>85000</v>
      </c>
      <c r="H25" s="97">
        <f t="shared" si="2"/>
        <v>0</v>
      </c>
      <c r="I25" s="97">
        <f t="shared" si="2"/>
        <v>0</v>
      </c>
    </row>
    <row r="26" spans="2:9" s="88" customFormat="1" ht="15.75">
      <c r="B26" s="103" t="s">
        <v>99</v>
      </c>
      <c r="C26" s="52" t="s">
        <v>101</v>
      </c>
      <c r="D26" s="104">
        <f>SUM(D27)</f>
        <v>172</v>
      </c>
      <c r="E26" s="104">
        <f>SUM(E27)</f>
        <v>150</v>
      </c>
      <c r="F26" s="104">
        <f>SUM(F27)</f>
        <v>180</v>
      </c>
      <c r="G26" s="93">
        <f t="shared" si="1"/>
        <v>172000</v>
      </c>
      <c r="H26" s="93">
        <f t="shared" si="0"/>
        <v>150000</v>
      </c>
      <c r="I26" s="93">
        <f t="shared" si="0"/>
        <v>180000</v>
      </c>
    </row>
    <row r="27" spans="2:9" ht="15.75">
      <c r="B27" s="105" t="s">
        <v>100</v>
      </c>
      <c r="C27" s="94" t="s">
        <v>102</v>
      </c>
      <c r="D27" s="37">
        <f>'пр.5 вед.структура'!G101</f>
        <v>172</v>
      </c>
      <c r="E27" s="37">
        <f>'пр.5 вед.структура'!H101</f>
        <v>150</v>
      </c>
      <c r="F27" s="37">
        <f>'пр.5 вед.структура'!I101</f>
        <v>180</v>
      </c>
      <c r="G27" s="97">
        <f t="shared" si="1"/>
        <v>172000</v>
      </c>
      <c r="H27" s="97">
        <f t="shared" si="0"/>
        <v>150000</v>
      </c>
      <c r="I27" s="97">
        <f t="shared" si="0"/>
        <v>180000</v>
      </c>
    </row>
    <row r="28" spans="2:9" s="88" customFormat="1" ht="31.5">
      <c r="B28" s="103" t="s">
        <v>32</v>
      </c>
      <c r="C28" s="52" t="s">
        <v>45</v>
      </c>
      <c r="D28" s="104">
        <f>D29</f>
        <v>463.16900999999996</v>
      </c>
      <c r="E28" s="104">
        <f>E29</f>
        <v>250</v>
      </c>
      <c r="F28" s="104">
        <f>F29</f>
        <v>300</v>
      </c>
      <c r="G28" s="93">
        <f t="shared" si="1"/>
        <v>463169.00999999995</v>
      </c>
      <c r="H28" s="93">
        <f t="shared" si="0"/>
        <v>250000</v>
      </c>
      <c r="I28" s="93">
        <f t="shared" si="0"/>
        <v>300000</v>
      </c>
    </row>
    <row r="29" spans="2:9" ht="15.75">
      <c r="B29" s="105" t="s">
        <v>33</v>
      </c>
      <c r="C29" s="94" t="s">
        <v>86</v>
      </c>
      <c r="D29" s="37">
        <f>'пр.5 вед.структура'!G105</f>
        <v>463.16900999999996</v>
      </c>
      <c r="E29" s="37">
        <f>'пр.5 вед.структура'!H105</f>
        <v>250</v>
      </c>
      <c r="F29" s="37">
        <f>'пр.5 вед.структура'!I105</f>
        <v>300</v>
      </c>
      <c r="G29" s="97">
        <f t="shared" si="1"/>
        <v>463169.00999999995</v>
      </c>
      <c r="H29" s="97">
        <f aca="true" t="shared" si="3" ref="H29:H36">E29*1000</f>
        <v>250000</v>
      </c>
      <c r="I29" s="97">
        <f aca="true" t="shared" si="4" ref="I29:I36">F29*1000</f>
        <v>300000</v>
      </c>
    </row>
    <row r="30" spans="2:9" s="88" customFormat="1" ht="15.75">
      <c r="B30" s="103" t="s">
        <v>34</v>
      </c>
      <c r="C30" s="52" t="s">
        <v>46</v>
      </c>
      <c r="D30" s="104">
        <f>D32+D31</f>
        <v>3572.336</v>
      </c>
      <c r="E30" s="104">
        <f>E32+E31</f>
        <v>0</v>
      </c>
      <c r="F30" s="104">
        <f>F32+F31</f>
        <v>0</v>
      </c>
      <c r="G30" s="93">
        <f aca="true" t="shared" si="5" ref="G30:I32">D30*1000</f>
        <v>3572336</v>
      </c>
      <c r="H30" s="93">
        <f t="shared" si="5"/>
        <v>0</v>
      </c>
      <c r="I30" s="93">
        <f t="shared" si="5"/>
        <v>0</v>
      </c>
    </row>
    <row r="31" spans="2:9" ht="15.75" hidden="1">
      <c r="B31" s="105" t="s">
        <v>197</v>
      </c>
      <c r="C31" s="94" t="s">
        <v>196</v>
      </c>
      <c r="D31" s="37">
        <v>0</v>
      </c>
      <c r="E31" s="37">
        <v>0</v>
      </c>
      <c r="F31" s="37">
        <v>0</v>
      </c>
      <c r="G31" s="97">
        <f t="shared" si="5"/>
        <v>0</v>
      </c>
      <c r="H31" s="97">
        <f t="shared" si="5"/>
        <v>0</v>
      </c>
      <c r="I31" s="97">
        <f t="shared" si="5"/>
        <v>0</v>
      </c>
    </row>
    <row r="32" spans="2:9" ht="15.75">
      <c r="B32" s="105" t="s">
        <v>35</v>
      </c>
      <c r="C32" s="94" t="s">
        <v>47</v>
      </c>
      <c r="D32" s="37">
        <f>'пр.5 вед.структура'!G114</f>
        <v>3572.336</v>
      </c>
      <c r="E32" s="37">
        <f>'пр.5 вед.структура'!H114</f>
        <v>0</v>
      </c>
      <c r="F32" s="37">
        <f>'пр.5 вед.структура'!I114</f>
        <v>0</v>
      </c>
      <c r="G32" s="97">
        <f t="shared" si="5"/>
        <v>3572336</v>
      </c>
      <c r="H32" s="97">
        <f t="shared" si="5"/>
        <v>0</v>
      </c>
      <c r="I32" s="97">
        <f t="shared" si="5"/>
        <v>0</v>
      </c>
    </row>
    <row r="33" spans="2:9" s="88" customFormat="1" ht="15.75">
      <c r="B33" s="103" t="s">
        <v>36</v>
      </c>
      <c r="C33" s="52" t="s">
        <v>103</v>
      </c>
      <c r="D33" s="104">
        <f>SUM(D34)</f>
        <v>144</v>
      </c>
      <c r="E33" s="104">
        <f>E34</f>
        <v>150</v>
      </c>
      <c r="F33" s="104">
        <f>F34</f>
        <v>180</v>
      </c>
      <c r="G33" s="93">
        <f t="shared" si="1"/>
        <v>144000</v>
      </c>
      <c r="H33" s="93">
        <f t="shared" si="3"/>
        <v>150000</v>
      </c>
      <c r="I33" s="93">
        <f t="shared" si="4"/>
        <v>180000</v>
      </c>
    </row>
    <row r="34" spans="2:9" ht="15.75">
      <c r="B34" s="105" t="s">
        <v>37</v>
      </c>
      <c r="C34" s="94" t="s">
        <v>104</v>
      </c>
      <c r="D34" s="37">
        <f>'пр.5 вед.структура'!G122</f>
        <v>144</v>
      </c>
      <c r="E34" s="37">
        <f>'пр.5 вед.структура'!H122</f>
        <v>150</v>
      </c>
      <c r="F34" s="37">
        <f>'пр.5 вед.структура'!I122</f>
        <v>180</v>
      </c>
      <c r="G34" s="97">
        <f t="shared" si="1"/>
        <v>144000</v>
      </c>
      <c r="H34" s="97">
        <f t="shared" si="3"/>
        <v>150000</v>
      </c>
      <c r="I34" s="97">
        <f t="shared" si="4"/>
        <v>180000</v>
      </c>
    </row>
    <row r="35" spans="2:9" s="88" customFormat="1" ht="15.75">
      <c r="B35" s="154" t="s">
        <v>48</v>
      </c>
      <c r="C35" s="155"/>
      <c r="D35" s="104">
        <f>D10+D15+D17+D20+D26+D28+D30+D33+D24</f>
        <v>128108.54458999998</v>
      </c>
      <c r="E35" s="104">
        <f>E10+E15+E17+E20+E26+E28+E30+E33+E24</f>
        <v>11638</v>
      </c>
      <c r="F35" s="104">
        <f>F10+F15+F17+F20+F26+F28+F30+F33+F24</f>
        <v>12213</v>
      </c>
      <c r="G35" s="93">
        <f t="shared" si="1"/>
        <v>128108544.58999997</v>
      </c>
      <c r="H35" s="93">
        <f t="shared" si="3"/>
        <v>11638000</v>
      </c>
      <c r="I35" s="93">
        <f t="shared" si="4"/>
        <v>12213000</v>
      </c>
    </row>
    <row r="36" spans="2:9" s="88" customFormat="1" ht="15.75">
      <c r="B36" s="152" t="s">
        <v>49</v>
      </c>
      <c r="C36" s="153"/>
      <c r="D36" s="104">
        <f>'пр. 1 доходы'!D44-'пр.2 расходы'!D35</f>
        <v>-4182.886610000001</v>
      </c>
      <c r="E36" s="104">
        <f>'пр. 1 доходы'!E44-'пр.2 расходы'!E35</f>
        <v>0</v>
      </c>
      <c r="F36" s="104">
        <f>'пр. 1 доходы'!F44-'пр.2 расходы'!F35</f>
        <v>0</v>
      </c>
      <c r="G36" s="93">
        <f t="shared" si="1"/>
        <v>-4182886.6100000013</v>
      </c>
      <c r="H36" s="93">
        <f t="shared" si="3"/>
        <v>0</v>
      </c>
      <c r="I36" s="93">
        <f t="shared" si="4"/>
        <v>0</v>
      </c>
    </row>
    <row r="37" ht="4.5" customHeight="1">
      <c r="B37" s="109"/>
    </row>
    <row r="38" ht="15.75">
      <c r="B38" s="109"/>
    </row>
    <row r="39" ht="15.75">
      <c r="B39" s="109"/>
    </row>
    <row r="40" ht="15.75">
      <c r="B40" s="109"/>
    </row>
    <row r="41" ht="15.75">
      <c r="B41" s="109"/>
    </row>
    <row r="42" ht="15.75">
      <c r="B42" s="109"/>
    </row>
    <row r="43" ht="15.75">
      <c r="B43" s="109"/>
    </row>
    <row r="44" ht="15.75">
      <c r="B44" s="109"/>
    </row>
    <row r="45" ht="15.75">
      <c r="B45" s="109"/>
    </row>
    <row r="46" ht="15.75">
      <c r="B46" s="109"/>
    </row>
    <row r="47" ht="15.75">
      <c r="B47" s="109"/>
    </row>
  </sheetData>
  <sheetProtection/>
  <mergeCells count="8">
    <mergeCell ref="G8:I8"/>
    <mergeCell ref="G5:H5"/>
    <mergeCell ref="D8:F8"/>
    <mergeCell ref="B6:F6"/>
    <mergeCell ref="B36:C36"/>
    <mergeCell ref="C8:C9"/>
    <mergeCell ref="B8:B9"/>
    <mergeCell ref="B35:C35"/>
  </mergeCells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9.140625" style="61" customWidth="1"/>
    <col min="2" max="2" width="27.28125" style="61" customWidth="1"/>
    <col min="3" max="3" width="60.28125" style="61" customWidth="1"/>
    <col min="4" max="6" width="17.28125" style="61" hidden="1" customWidth="1"/>
    <col min="7" max="7" width="16.7109375" style="61" customWidth="1"/>
    <col min="8" max="8" width="15.421875" style="61" customWidth="1"/>
    <col min="9" max="9" width="15.28125" style="61" customWidth="1"/>
    <col min="10" max="16384" width="9.140625" style="61" customWidth="1"/>
  </cols>
  <sheetData>
    <row r="1" ht="15.75">
      <c r="G1" s="61" t="s">
        <v>214</v>
      </c>
    </row>
    <row r="2" ht="15.75">
      <c r="G2" s="61" t="s">
        <v>161</v>
      </c>
    </row>
    <row r="3" ht="15.75">
      <c r="G3" s="61" t="s">
        <v>162</v>
      </c>
    </row>
    <row r="4" ht="15.75">
      <c r="G4" s="61" t="s">
        <v>397</v>
      </c>
    </row>
    <row r="6" spans="5:7" ht="15.75">
      <c r="E6" s="88"/>
      <c r="G6" s="88"/>
    </row>
    <row r="7" spans="2:6" ht="37.5" customHeight="1">
      <c r="B7" s="157" t="s">
        <v>222</v>
      </c>
      <c r="C7" s="157"/>
      <c r="D7" s="157"/>
      <c r="E7" s="157"/>
      <c r="F7" s="157"/>
    </row>
    <row r="9" spans="2:9" ht="15.75">
      <c r="B9" s="158" t="s">
        <v>1</v>
      </c>
      <c r="C9" s="158" t="s">
        <v>150</v>
      </c>
      <c r="D9" s="156" t="s">
        <v>151</v>
      </c>
      <c r="E9" s="156"/>
      <c r="F9" s="156"/>
      <c r="G9" s="156" t="s">
        <v>210</v>
      </c>
      <c r="H9" s="156"/>
      <c r="I9" s="156"/>
    </row>
    <row r="10" spans="2:9" ht="15.75">
      <c r="B10" s="158"/>
      <c r="C10" s="158"/>
      <c r="D10" s="41" t="s">
        <v>152</v>
      </c>
      <c r="E10" s="41" t="s">
        <v>153</v>
      </c>
      <c r="F10" s="41" t="s">
        <v>154</v>
      </c>
      <c r="G10" s="41" t="s">
        <v>153</v>
      </c>
      <c r="H10" s="41" t="s">
        <v>154</v>
      </c>
      <c r="I10" s="41" t="s">
        <v>218</v>
      </c>
    </row>
    <row r="11" spans="2:9" ht="31.5">
      <c r="B11" s="91"/>
      <c r="C11" s="112" t="s">
        <v>321</v>
      </c>
      <c r="D11" s="43">
        <f>D13+D12</f>
        <v>4182.886610000001</v>
      </c>
      <c r="E11" s="43"/>
      <c r="F11" s="43"/>
      <c r="G11" s="97">
        <f aca="true" t="shared" si="0" ref="G11:I12">D11*1000</f>
        <v>4182886.6100000013</v>
      </c>
      <c r="H11" s="97">
        <f t="shared" si="0"/>
        <v>0</v>
      </c>
      <c r="I11" s="97">
        <f t="shared" si="0"/>
        <v>0</v>
      </c>
    </row>
    <row r="12" spans="2:9" ht="31.5">
      <c r="B12" s="112" t="s">
        <v>319</v>
      </c>
      <c r="C12" s="112" t="s">
        <v>320</v>
      </c>
      <c r="D12" s="43">
        <v>3550</v>
      </c>
      <c r="E12" s="43"/>
      <c r="F12" s="43"/>
      <c r="G12" s="97">
        <f t="shared" si="0"/>
        <v>3550000</v>
      </c>
      <c r="H12" s="97">
        <f t="shared" si="0"/>
        <v>0</v>
      </c>
      <c r="I12" s="97">
        <f t="shared" si="0"/>
        <v>0</v>
      </c>
    </row>
    <row r="13" spans="2:9" ht="31.5">
      <c r="B13" s="38" t="s">
        <v>155</v>
      </c>
      <c r="C13" s="94" t="s">
        <v>156</v>
      </c>
      <c r="D13" s="110">
        <f>D14+D15</f>
        <v>632.8866100000014</v>
      </c>
      <c r="E13" s="110">
        <f>E14+E15</f>
        <v>0</v>
      </c>
      <c r="F13" s="110">
        <f>F14+F15</f>
        <v>0</v>
      </c>
      <c r="G13" s="97">
        <f>D13*1000</f>
        <v>632886.6100000014</v>
      </c>
      <c r="H13" s="97">
        <f aca="true" t="shared" si="1" ref="H13:I15">E13*1000</f>
        <v>0</v>
      </c>
      <c r="I13" s="97">
        <f t="shared" si="1"/>
        <v>0</v>
      </c>
    </row>
    <row r="14" spans="2:9" ht="31.5">
      <c r="B14" s="38" t="s">
        <v>157</v>
      </c>
      <c r="C14" s="94" t="s">
        <v>158</v>
      </c>
      <c r="D14" s="111">
        <f>'пр. 1 доходы'!D44*(-1)-D12</f>
        <v>-127475.65797999997</v>
      </c>
      <c r="E14" s="111">
        <f>'пр. 1 доходы'!E44*(-1)</f>
        <v>-11638</v>
      </c>
      <c r="F14" s="111">
        <f>'пр. 1 доходы'!F44*(-1)</f>
        <v>-12213</v>
      </c>
      <c r="G14" s="97">
        <f>D14*1000</f>
        <v>-127475657.97999997</v>
      </c>
      <c r="H14" s="97">
        <f t="shared" si="1"/>
        <v>-11638000</v>
      </c>
      <c r="I14" s="97">
        <f t="shared" si="1"/>
        <v>-12213000</v>
      </c>
    </row>
    <row r="15" spans="2:9" ht="31.5">
      <c r="B15" s="38" t="s">
        <v>159</v>
      </c>
      <c r="C15" s="94" t="s">
        <v>160</v>
      </c>
      <c r="D15" s="110">
        <f>'пр.2 расходы'!D35</f>
        <v>128108.54458999998</v>
      </c>
      <c r="E15" s="110">
        <f>'пр.2 расходы'!E35</f>
        <v>11638</v>
      </c>
      <c r="F15" s="110">
        <f>'пр.2 расходы'!F35</f>
        <v>12213</v>
      </c>
      <c r="G15" s="97">
        <f>D15*1000</f>
        <v>128108544.58999997</v>
      </c>
      <c r="H15" s="97">
        <f t="shared" si="1"/>
        <v>11638000</v>
      </c>
      <c r="I15" s="97">
        <f t="shared" si="1"/>
        <v>12213000</v>
      </c>
    </row>
    <row r="16" spans="2:9" ht="15.75">
      <c r="B16" s="38"/>
      <c r="C16" s="38"/>
      <c r="D16" s="38"/>
      <c r="E16" s="38"/>
      <c r="F16" s="38"/>
      <c r="G16" s="38"/>
      <c r="H16" s="38"/>
      <c r="I16" s="38"/>
    </row>
  </sheetData>
  <sheetProtection/>
  <mergeCells count="5">
    <mergeCell ref="G9:I9"/>
    <mergeCell ref="B7:F7"/>
    <mergeCell ref="B9:B10"/>
    <mergeCell ref="C9:C10"/>
    <mergeCell ref="D9:F9"/>
  </mergeCells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2"/>
  <sheetViews>
    <sheetView zoomScalePageLayoutView="0" workbookViewId="0" topLeftCell="B17">
      <selection activeCell="J118" sqref="J118:J119"/>
    </sheetView>
  </sheetViews>
  <sheetFormatPr defaultColWidth="9.140625" defaultRowHeight="12.75"/>
  <cols>
    <col min="1" max="1" width="9.140625" style="61" customWidth="1"/>
    <col min="2" max="2" width="41.28125" style="90" customWidth="1"/>
    <col min="3" max="3" width="15.28125" style="61" customWidth="1"/>
    <col min="4" max="4" width="10.7109375" style="138" customWidth="1"/>
    <col min="5" max="5" width="10.8515625" style="138" customWidth="1"/>
    <col min="6" max="6" width="9.421875" style="138" customWidth="1"/>
    <col min="7" max="7" width="9.28125" style="61" hidden="1" customWidth="1"/>
    <col min="8" max="8" width="13.28125" style="61" hidden="1" customWidth="1"/>
    <col min="9" max="9" width="10.57421875" style="61" hidden="1" customWidth="1"/>
    <col min="10" max="10" width="15.57421875" style="89" customWidth="1"/>
    <col min="11" max="11" width="14.57421875" style="89" customWidth="1"/>
    <col min="12" max="12" width="14.140625" style="89" customWidth="1"/>
    <col min="13" max="16384" width="9.140625" style="61" customWidth="1"/>
  </cols>
  <sheetData>
    <row r="1" ht="15.75">
      <c r="F1" s="138" t="s">
        <v>164</v>
      </c>
    </row>
    <row r="2" ht="15.75">
      <c r="F2" s="138" t="s">
        <v>161</v>
      </c>
    </row>
    <row r="3" ht="15.75">
      <c r="F3" s="138" t="s">
        <v>162</v>
      </c>
    </row>
    <row r="4" ht="15.75">
      <c r="F4" s="138" t="s">
        <v>396</v>
      </c>
    </row>
    <row r="5" ht="15.75">
      <c r="J5" s="135"/>
    </row>
    <row r="6" ht="15.75">
      <c r="B6" s="57" t="s">
        <v>227</v>
      </c>
    </row>
    <row r="7" ht="15.75">
      <c r="B7" s="113"/>
    </row>
    <row r="8" spans="2:12" ht="15.75">
      <c r="B8" s="91" t="s">
        <v>171</v>
      </c>
      <c r="C8" s="149" t="s">
        <v>172</v>
      </c>
      <c r="D8" s="149"/>
      <c r="E8" s="149"/>
      <c r="F8" s="149"/>
      <c r="G8" s="149" t="s">
        <v>152</v>
      </c>
      <c r="H8" s="161" t="s">
        <v>50</v>
      </c>
      <c r="I8" s="161" t="s">
        <v>55</v>
      </c>
      <c r="J8" s="159" t="s">
        <v>153</v>
      </c>
      <c r="K8" s="160" t="s">
        <v>55</v>
      </c>
      <c r="L8" s="160" t="s">
        <v>221</v>
      </c>
    </row>
    <row r="9" spans="2:12" ht="15.75">
      <c r="B9" s="91"/>
      <c r="C9" s="149" t="s">
        <v>173</v>
      </c>
      <c r="D9" s="149" t="s">
        <v>174</v>
      </c>
      <c r="E9" s="149"/>
      <c r="F9" s="149"/>
      <c r="G9" s="149"/>
      <c r="H9" s="161"/>
      <c r="I9" s="161"/>
      <c r="J9" s="159"/>
      <c r="K9" s="160"/>
      <c r="L9" s="160"/>
    </row>
    <row r="10" spans="2:12" ht="47.25">
      <c r="B10" s="91"/>
      <c r="C10" s="149"/>
      <c r="D10" s="91" t="s">
        <v>175</v>
      </c>
      <c r="E10" s="91" t="s">
        <v>176</v>
      </c>
      <c r="F10" s="91" t="s">
        <v>177</v>
      </c>
      <c r="G10" s="149"/>
      <c r="H10" s="161"/>
      <c r="I10" s="161"/>
      <c r="J10" s="159"/>
      <c r="K10" s="160"/>
      <c r="L10" s="160"/>
    </row>
    <row r="11" spans="2:12" ht="31.5">
      <c r="B11" s="118" t="s">
        <v>124</v>
      </c>
      <c r="C11" s="37">
        <v>823</v>
      </c>
      <c r="D11" s="139"/>
      <c r="E11" s="139"/>
      <c r="F11" s="139"/>
      <c r="G11" s="38"/>
      <c r="H11" s="38"/>
      <c r="I11" s="38"/>
      <c r="J11" s="136"/>
      <c r="K11" s="136"/>
      <c r="L11" s="136"/>
    </row>
    <row r="12" spans="2:12" s="88" customFormat="1" ht="15.75">
      <c r="B12" s="39" t="s">
        <v>38</v>
      </c>
      <c r="C12" s="114"/>
      <c r="D12" s="40" t="s">
        <v>23</v>
      </c>
      <c r="E12" s="40"/>
      <c r="F12" s="40"/>
      <c r="G12" s="41">
        <f>G13+G16+G27+G30</f>
        <v>5681.26</v>
      </c>
      <c r="H12" s="41">
        <f>H13+H16+H27+H30</f>
        <v>4441</v>
      </c>
      <c r="I12" s="41">
        <f>I13+I16+I27+I30</f>
        <v>4441</v>
      </c>
      <c r="J12" s="137">
        <f>G12*1000</f>
        <v>5681260</v>
      </c>
      <c r="K12" s="137">
        <f aca="true" t="shared" si="0" ref="K12:L36">H12*1000</f>
        <v>4441000</v>
      </c>
      <c r="L12" s="137">
        <f t="shared" si="0"/>
        <v>4441000</v>
      </c>
    </row>
    <row r="13" spans="2:12" s="88" customFormat="1" ht="50.25" customHeight="1">
      <c r="B13" s="39" t="s">
        <v>178</v>
      </c>
      <c r="C13" s="114"/>
      <c r="D13" s="40" t="s">
        <v>51</v>
      </c>
      <c r="E13" s="40"/>
      <c r="F13" s="40"/>
      <c r="G13" s="41">
        <f>G14</f>
        <v>808.8883</v>
      </c>
      <c r="H13" s="41">
        <f>H14</f>
        <v>650</v>
      </c>
      <c r="I13" s="41">
        <f>I14</f>
        <v>650</v>
      </c>
      <c r="J13" s="137">
        <f aca="true" t="shared" si="1" ref="J13:J120">G13*1000</f>
        <v>808888.2999999999</v>
      </c>
      <c r="K13" s="137">
        <f t="shared" si="0"/>
        <v>650000</v>
      </c>
      <c r="L13" s="137">
        <f t="shared" si="0"/>
        <v>650000</v>
      </c>
    </row>
    <row r="14" spans="2:12" ht="19.5" customHeight="1">
      <c r="B14" s="44" t="s">
        <v>179</v>
      </c>
      <c r="C14" s="38"/>
      <c r="D14" s="42"/>
      <c r="E14" s="42" t="s">
        <v>180</v>
      </c>
      <c r="F14" s="42"/>
      <c r="G14" s="43">
        <f>G15</f>
        <v>808.8883</v>
      </c>
      <c r="H14" s="43">
        <v>650</v>
      </c>
      <c r="I14" s="43">
        <v>650</v>
      </c>
      <c r="J14" s="136">
        <f t="shared" si="1"/>
        <v>808888.2999999999</v>
      </c>
      <c r="K14" s="136">
        <f t="shared" si="0"/>
        <v>650000</v>
      </c>
      <c r="L14" s="136">
        <f t="shared" si="0"/>
        <v>650000</v>
      </c>
    </row>
    <row r="15" spans="2:12" ht="15.75">
      <c r="B15" s="44" t="s">
        <v>253</v>
      </c>
      <c r="C15" s="38"/>
      <c r="D15" s="42"/>
      <c r="E15" s="42"/>
      <c r="F15" s="42" t="s">
        <v>252</v>
      </c>
      <c r="G15" s="43">
        <v>808.8883</v>
      </c>
      <c r="H15" s="43">
        <v>650</v>
      </c>
      <c r="I15" s="43">
        <v>650</v>
      </c>
      <c r="J15" s="136">
        <f t="shared" si="1"/>
        <v>808888.2999999999</v>
      </c>
      <c r="K15" s="136">
        <f t="shared" si="0"/>
        <v>650000</v>
      </c>
      <c r="L15" s="136">
        <f t="shared" si="0"/>
        <v>650000</v>
      </c>
    </row>
    <row r="16" spans="2:12" s="88" customFormat="1" ht="83.25" customHeight="1">
      <c r="B16" s="39" t="s">
        <v>181</v>
      </c>
      <c r="C16" s="114"/>
      <c r="D16" s="40" t="s">
        <v>24</v>
      </c>
      <c r="E16" s="40"/>
      <c r="F16" s="40"/>
      <c r="G16" s="41">
        <f>G17+G24</f>
        <v>4412.1117</v>
      </c>
      <c r="H16" s="41">
        <f>H17+H24</f>
        <v>3651</v>
      </c>
      <c r="I16" s="41">
        <f>I17+I24</f>
        <v>3651</v>
      </c>
      <c r="J16" s="137">
        <f t="shared" si="1"/>
        <v>4412111.7</v>
      </c>
      <c r="K16" s="137">
        <f t="shared" si="0"/>
        <v>3651000</v>
      </c>
      <c r="L16" s="137">
        <f t="shared" si="0"/>
        <v>3651000</v>
      </c>
    </row>
    <row r="17" spans="2:12" ht="15.75">
      <c r="B17" s="44" t="s">
        <v>182</v>
      </c>
      <c r="C17" s="38"/>
      <c r="D17" s="42"/>
      <c r="E17" s="42" t="s">
        <v>183</v>
      </c>
      <c r="F17" s="42"/>
      <c r="G17" s="43">
        <f>SUM(G18:G23)</f>
        <v>3913.68993</v>
      </c>
      <c r="H17" s="43">
        <f>SUM(H18:H23)</f>
        <v>3651</v>
      </c>
      <c r="I17" s="43">
        <f>SUM(I18:I23)</f>
        <v>3651</v>
      </c>
      <c r="J17" s="136">
        <f t="shared" si="1"/>
        <v>3913689.93</v>
      </c>
      <c r="K17" s="136">
        <f t="shared" si="0"/>
        <v>3651000</v>
      </c>
      <c r="L17" s="136">
        <f t="shared" si="0"/>
        <v>3651000</v>
      </c>
    </row>
    <row r="18" spans="2:12" ht="15.75">
      <c r="B18" s="82" t="s">
        <v>253</v>
      </c>
      <c r="C18" s="38"/>
      <c r="D18" s="42"/>
      <c r="E18" s="42"/>
      <c r="F18" s="42" t="s">
        <v>252</v>
      </c>
      <c r="G18" s="43">
        <v>3286.11386</v>
      </c>
      <c r="H18" s="43">
        <v>2680</v>
      </c>
      <c r="I18" s="43">
        <v>2680</v>
      </c>
      <c r="J18" s="136">
        <f t="shared" si="1"/>
        <v>3286113.86</v>
      </c>
      <c r="K18" s="136">
        <f t="shared" si="0"/>
        <v>2680000</v>
      </c>
      <c r="L18" s="136">
        <f t="shared" si="0"/>
        <v>2680000</v>
      </c>
    </row>
    <row r="19" spans="2:12" ht="31.5">
      <c r="B19" s="82" t="s">
        <v>333</v>
      </c>
      <c r="C19" s="38"/>
      <c r="D19" s="42"/>
      <c r="E19" s="42"/>
      <c r="F19" s="42" t="s">
        <v>326</v>
      </c>
      <c r="G19" s="43">
        <v>0.6</v>
      </c>
      <c r="H19" s="43"/>
      <c r="I19" s="43"/>
      <c r="J19" s="136">
        <f>G19*1000</f>
        <v>600</v>
      </c>
      <c r="K19" s="136">
        <f>H19*1000</f>
        <v>0</v>
      </c>
      <c r="L19" s="136">
        <f>I19*1000</f>
        <v>0</v>
      </c>
    </row>
    <row r="20" spans="2:12" ht="47.25">
      <c r="B20" s="82" t="s">
        <v>254</v>
      </c>
      <c r="C20" s="38"/>
      <c r="D20" s="42"/>
      <c r="E20" s="42"/>
      <c r="F20" s="42" t="s">
        <v>258</v>
      </c>
      <c r="G20" s="43">
        <v>115.85797</v>
      </c>
      <c r="H20" s="43">
        <v>32</v>
      </c>
      <c r="I20" s="43">
        <v>32</v>
      </c>
      <c r="J20" s="136">
        <f t="shared" si="1"/>
        <v>115857.97</v>
      </c>
      <c r="K20" s="136">
        <f t="shared" si="0"/>
        <v>32000</v>
      </c>
      <c r="L20" s="136">
        <f t="shared" si="0"/>
        <v>32000</v>
      </c>
    </row>
    <row r="21" spans="2:12" ht="31.5">
      <c r="B21" s="82" t="s">
        <v>255</v>
      </c>
      <c r="C21" s="38"/>
      <c r="D21" s="42"/>
      <c r="E21" s="42"/>
      <c r="F21" s="42" t="s">
        <v>259</v>
      </c>
      <c r="G21" s="43">
        <v>504.3041</v>
      </c>
      <c r="H21" s="43">
        <v>932</v>
      </c>
      <c r="I21" s="43">
        <v>932</v>
      </c>
      <c r="J21" s="136">
        <f t="shared" si="1"/>
        <v>504304.1</v>
      </c>
      <c r="K21" s="136">
        <f t="shared" si="0"/>
        <v>932000</v>
      </c>
      <c r="L21" s="136">
        <f t="shared" si="0"/>
        <v>932000</v>
      </c>
    </row>
    <row r="22" spans="2:12" ht="31.5">
      <c r="B22" s="82" t="s">
        <v>256</v>
      </c>
      <c r="C22" s="38"/>
      <c r="D22" s="42"/>
      <c r="E22" s="42"/>
      <c r="F22" s="42" t="s">
        <v>260</v>
      </c>
      <c r="G22" s="43">
        <v>2.092</v>
      </c>
      <c r="H22" s="43">
        <v>2.2</v>
      </c>
      <c r="I22" s="43">
        <v>2.2</v>
      </c>
      <c r="J22" s="136">
        <f aca="true" t="shared" si="2" ref="J22:L23">G22*1000</f>
        <v>2092</v>
      </c>
      <c r="K22" s="136">
        <f t="shared" si="2"/>
        <v>2200</v>
      </c>
      <c r="L22" s="136">
        <f t="shared" si="2"/>
        <v>2200</v>
      </c>
    </row>
    <row r="23" spans="2:12" ht="31.5">
      <c r="B23" s="82" t="s">
        <v>257</v>
      </c>
      <c r="C23" s="38"/>
      <c r="D23" s="42"/>
      <c r="E23" s="42"/>
      <c r="F23" s="42" t="s">
        <v>261</v>
      </c>
      <c r="G23" s="43">
        <v>4.722</v>
      </c>
      <c r="H23" s="43">
        <v>4.8</v>
      </c>
      <c r="I23" s="43">
        <v>4.8</v>
      </c>
      <c r="J23" s="136">
        <f t="shared" si="2"/>
        <v>4722</v>
      </c>
      <c r="K23" s="136">
        <f t="shared" si="2"/>
        <v>4800</v>
      </c>
      <c r="L23" s="136">
        <f t="shared" si="2"/>
        <v>4800</v>
      </c>
    </row>
    <row r="24" spans="2:12" ht="126">
      <c r="B24" s="53" t="s">
        <v>207</v>
      </c>
      <c r="C24" s="38"/>
      <c r="D24" s="47"/>
      <c r="E24" s="47" t="s">
        <v>203</v>
      </c>
      <c r="F24" s="47"/>
      <c r="G24" s="43">
        <f>G25</f>
        <v>498.42177</v>
      </c>
      <c r="H24" s="43"/>
      <c r="I24" s="43"/>
      <c r="J24" s="136">
        <f aca="true" t="shared" si="3" ref="J24:L25">G24*1000</f>
        <v>498421.76999999996</v>
      </c>
      <c r="K24" s="136">
        <f t="shared" si="3"/>
        <v>0</v>
      </c>
      <c r="L24" s="136">
        <f t="shared" si="3"/>
        <v>0</v>
      </c>
    </row>
    <row r="25" spans="2:12" ht="15.75">
      <c r="B25" s="53" t="s">
        <v>98</v>
      </c>
      <c r="C25" s="38"/>
      <c r="D25" s="47"/>
      <c r="E25" s="47"/>
      <c r="F25" s="47">
        <v>540</v>
      </c>
      <c r="G25" s="43">
        <v>498.42177</v>
      </c>
      <c r="H25" s="43"/>
      <c r="I25" s="43"/>
      <c r="J25" s="136">
        <f t="shared" si="3"/>
        <v>498421.76999999996</v>
      </c>
      <c r="K25" s="136">
        <f t="shared" si="3"/>
        <v>0</v>
      </c>
      <c r="L25" s="136">
        <f t="shared" si="3"/>
        <v>0</v>
      </c>
    </row>
    <row r="26" spans="2:12" ht="47.25" hidden="1">
      <c r="B26" s="44" t="s">
        <v>202</v>
      </c>
      <c r="C26" s="38"/>
      <c r="D26" s="42"/>
      <c r="E26" s="42"/>
      <c r="F26" s="42"/>
      <c r="G26" s="43">
        <v>521</v>
      </c>
      <c r="H26" s="43"/>
      <c r="I26" s="43"/>
      <c r="J26" s="136">
        <f t="shared" si="1"/>
        <v>521000</v>
      </c>
      <c r="K26" s="136">
        <f t="shared" si="0"/>
        <v>0</v>
      </c>
      <c r="L26" s="136">
        <f t="shared" si="0"/>
        <v>0</v>
      </c>
    </row>
    <row r="27" spans="2:12" s="88" customFormat="1" ht="15.75">
      <c r="B27" s="39" t="s">
        <v>52</v>
      </c>
      <c r="C27" s="114"/>
      <c r="D27" s="40" t="s">
        <v>105</v>
      </c>
      <c r="E27" s="40"/>
      <c r="F27" s="40"/>
      <c r="G27" s="131">
        <f>G28</f>
        <v>190.26</v>
      </c>
      <c r="H27" s="131">
        <f>H28</f>
        <v>90</v>
      </c>
      <c r="I27" s="131">
        <f>I28</f>
        <v>90</v>
      </c>
      <c r="J27" s="137">
        <f t="shared" si="1"/>
        <v>190260</v>
      </c>
      <c r="K27" s="137">
        <f t="shared" si="0"/>
        <v>90000</v>
      </c>
      <c r="L27" s="137">
        <f t="shared" si="0"/>
        <v>90000</v>
      </c>
    </row>
    <row r="28" spans="2:12" ht="31.5">
      <c r="B28" s="44" t="s">
        <v>390</v>
      </c>
      <c r="C28" s="38"/>
      <c r="D28" s="42"/>
      <c r="E28" s="42" t="s">
        <v>184</v>
      </c>
      <c r="F28" s="42"/>
      <c r="G28" s="43">
        <f>G29</f>
        <v>190.26</v>
      </c>
      <c r="H28" s="43">
        <v>90</v>
      </c>
      <c r="I28" s="43">
        <v>90</v>
      </c>
      <c r="J28" s="136">
        <f t="shared" si="1"/>
        <v>190260</v>
      </c>
      <c r="K28" s="136">
        <f t="shared" si="0"/>
        <v>90000</v>
      </c>
      <c r="L28" s="136">
        <f t="shared" si="0"/>
        <v>90000</v>
      </c>
    </row>
    <row r="29" spans="2:12" ht="15.75">
      <c r="B29" s="44" t="s">
        <v>262</v>
      </c>
      <c r="C29" s="38"/>
      <c r="D29" s="42"/>
      <c r="E29" s="42"/>
      <c r="F29" s="42" t="s">
        <v>263</v>
      </c>
      <c r="G29" s="43">
        <v>190.26</v>
      </c>
      <c r="H29" s="43">
        <v>90</v>
      </c>
      <c r="I29" s="43">
        <v>90</v>
      </c>
      <c r="J29" s="136">
        <f t="shared" si="1"/>
        <v>190260</v>
      </c>
      <c r="K29" s="136">
        <f t="shared" si="0"/>
        <v>90000</v>
      </c>
      <c r="L29" s="136">
        <f t="shared" si="0"/>
        <v>90000</v>
      </c>
    </row>
    <row r="30" spans="2:12" s="88" customFormat="1" ht="31.5">
      <c r="B30" s="39" t="s">
        <v>54</v>
      </c>
      <c r="C30" s="114"/>
      <c r="D30" s="40" t="s">
        <v>216</v>
      </c>
      <c r="E30" s="40"/>
      <c r="F30" s="40"/>
      <c r="G30" s="131">
        <f>G31+G33</f>
        <v>270</v>
      </c>
      <c r="H30" s="131">
        <f>H33</f>
        <v>50</v>
      </c>
      <c r="I30" s="131">
        <f>I33</f>
        <v>50</v>
      </c>
      <c r="J30" s="137">
        <f t="shared" si="1"/>
        <v>270000</v>
      </c>
      <c r="K30" s="137">
        <f t="shared" si="0"/>
        <v>50000</v>
      </c>
      <c r="L30" s="137">
        <f t="shared" si="0"/>
        <v>50000</v>
      </c>
    </row>
    <row r="31" spans="2:12" ht="35.25" customHeight="1">
      <c r="B31" s="53" t="s">
        <v>364</v>
      </c>
      <c r="C31" s="38"/>
      <c r="D31" s="42"/>
      <c r="E31" s="42" t="s">
        <v>358</v>
      </c>
      <c r="F31" s="42"/>
      <c r="G31" s="45">
        <f>G32</f>
        <v>220</v>
      </c>
      <c r="H31" s="45"/>
      <c r="I31" s="45"/>
      <c r="J31" s="136">
        <f aca="true" t="shared" si="4" ref="J31:L32">G31*1000</f>
        <v>220000</v>
      </c>
      <c r="K31" s="136">
        <f t="shared" si="4"/>
        <v>0</v>
      </c>
      <c r="L31" s="136">
        <f t="shared" si="4"/>
        <v>0</v>
      </c>
    </row>
    <row r="32" spans="2:12" ht="47.25">
      <c r="B32" s="82" t="s">
        <v>254</v>
      </c>
      <c r="C32" s="38"/>
      <c r="D32" s="42"/>
      <c r="E32" s="42"/>
      <c r="F32" s="42" t="s">
        <v>258</v>
      </c>
      <c r="G32" s="45">
        <v>220</v>
      </c>
      <c r="H32" s="45"/>
      <c r="I32" s="45"/>
      <c r="J32" s="136">
        <f t="shared" si="4"/>
        <v>220000</v>
      </c>
      <c r="K32" s="136">
        <f t="shared" si="4"/>
        <v>0</v>
      </c>
      <c r="L32" s="136">
        <f t="shared" si="4"/>
        <v>0</v>
      </c>
    </row>
    <row r="33" spans="2:12" ht="63">
      <c r="B33" s="44" t="s">
        <v>185</v>
      </c>
      <c r="C33" s="38"/>
      <c r="D33" s="42"/>
      <c r="E33" s="42" t="s">
        <v>186</v>
      </c>
      <c r="F33" s="42"/>
      <c r="G33" s="43">
        <f>G34</f>
        <v>50</v>
      </c>
      <c r="H33" s="43">
        <v>50</v>
      </c>
      <c r="I33" s="43">
        <v>50</v>
      </c>
      <c r="J33" s="136">
        <f t="shared" si="1"/>
        <v>50000</v>
      </c>
      <c r="K33" s="136">
        <f t="shared" si="0"/>
        <v>50000</v>
      </c>
      <c r="L33" s="136">
        <f t="shared" si="0"/>
        <v>50000</v>
      </c>
    </row>
    <row r="34" spans="2:12" ht="31.5">
      <c r="B34" s="82" t="s">
        <v>255</v>
      </c>
      <c r="C34" s="38"/>
      <c r="D34" s="42"/>
      <c r="E34" s="42"/>
      <c r="F34" s="42" t="s">
        <v>259</v>
      </c>
      <c r="G34" s="43">
        <v>50</v>
      </c>
      <c r="H34" s="43">
        <v>50</v>
      </c>
      <c r="I34" s="43">
        <v>50</v>
      </c>
      <c r="J34" s="136">
        <f t="shared" si="1"/>
        <v>50000</v>
      </c>
      <c r="K34" s="136">
        <f t="shared" si="0"/>
        <v>50000</v>
      </c>
      <c r="L34" s="136">
        <f t="shared" si="0"/>
        <v>50000</v>
      </c>
    </row>
    <row r="35" spans="2:12" s="88" customFormat="1" ht="31.5">
      <c r="B35" s="46" t="s">
        <v>39</v>
      </c>
      <c r="C35" s="114"/>
      <c r="D35" s="40" t="s">
        <v>25</v>
      </c>
      <c r="E35" s="40"/>
      <c r="F35" s="40"/>
      <c r="G35" s="41">
        <f>G36</f>
        <v>125.81057</v>
      </c>
      <c r="H35" s="41">
        <f>H36</f>
        <v>210</v>
      </c>
      <c r="I35" s="41">
        <f>I36</f>
        <v>76</v>
      </c>
      <c r="J35" s="137">
        <f t="shared" si="1"/>
        <v>125810.56999999999</v>
      </c>
      <c r="K35" s="137">
        <f t="shared" si="0"/>
        <v>210000</v>
      </c>
      <c r="L35" s="137">
        <f t="shared" si="0"/>
        <v>76000</v>
      </c>
    </row>
    <row r="36" spans="2:12" s="88" customFormat="1" ht="63">
      <c r="B36" s="46" t="s">
        <v>204</v>
      </c>
      <c r="C36" s="114"/>
      <c r="D36" s="40" t="s">
        <v>26</v>
      </c>
      <c r="E36" s="40"/>
      <c r="F36" s="40"/>
      <c r="G36" s="41">
        <f>G37+G39</f>
        <v>125.81057</v>
      </c>
      <c r="H36" s="41">
        <f>H37+H39</f>
        <v>210</v>
      </c>
      <c r="I36" s="41">
        <f>I37+I39</f>
        <v>76</v>
      </c>
      <c r="J36" s="137">
        <f t="shared" si="1"/>
        <v>125810.56999999999</v>
      </c>
      <c r="K36" s="137">
        <f t="shared" si="0"/>
        <v>210000</v>
      </c>
      <c r="L36" s="137">
        <f t="shared" si="0"/>
        <v>76000</v>
      </c>
    </row>
    <row r="37" spans="2:12" ht="31.5">
      <c r="B37" s="44" t="s">
        <v>187</v>
      </c>
      <c r="C37" s="38"/>
      <c r="D37" s="42"/>
      <c r="E37" s="42" t="s">
        <v>188</v>
      </c>
      <c r="F37" s="42"/>
      <c r="G37" s="43">
        <f>G38</f>
        <v>78.31057</v>
      </c>
      <c r="H37" s="43">
        <v>210</v>
      </c>
      <c r="I37" s="43">
        <v>76</v>
      </c>
      <c r="J37" s="136">
        <f t="shared" si="1"/>
        <v>78310.56999999999</v>
      </c>
      <c r="K37" s="136">
        <f aca="true" t="shared" si="5" ref="K37:K125">H37*1000</f>
        <v>210000</v>
      </c>
      <c r="L37" s="136">
        <f aca="true" t="shared" si="6" ref="L37:L125">I37*1000</f>
        <v>76000</v>
      </c>
    </row>
    <row r="38" spans="2:12" ht="15.75">
      <c r="B38" s="44" t="s">
        <v>262</v>
      </c>
      <c r="C38" s="38"/>
      <c r="D38" s="42"/>
      <c r="E38" s="42"/>
      <c r="F38" s="42" t="s">
        <v>263</v>
      </c>
      <c r="G38" s="43">
        <v>78.31057</v>
      </c>
      <c r="H38" s="43">
        <v>210</v>
      </c>
      <c r="I38" s="43">
        <v>76</v>
      </c>
      <c r="J38" s="136">
        <f t="shared" si="1"/>
        <v>78310.56999999999</v>
      </c>
      <c r="K38" s="136">
        <f t="shared" si="5"/>
        <v>210000</v>
      </c>
      <c r="L38" s="136">
        <f t="shared" si="6"/>
        <v>76000</v>
      </c>
    </row>
    <row r="39" spans="2:12" ht="126">
      <c r="B39" s="53" t="s">
        <v>207</v>
      </c>
      <c r="C39" s="38"/>
      <c r="D39" s="47"/>
      <c r="E39" s="47" t="s">
        <v>203</v>
      </c>
      <c r="F39" s="47"/>
      <c r="G39" s="43">
        <v>47.5</v>
      </c>
      <c r="H39" s="43"/>
      <c r="I39" s="43"/>
      <c r="J39" s="136">
        <f t="shared" si="1"/>
        <v>47500</v>
      </c>
      <c r="K39" s="136">
        <f t="shared" si="5"/>
        <v>0</v>
      </c>
      <c r="L39" s="136">
        <f t="shared" si="6"/>
        <v>0</v>
      </c>
    </row>
    <row r="40" spans="2:12" ht="15.75">
      <c r="B40" s="53" t="s">
        <v>98</v>
      </c>
      <c r="C40" s="38"/>
      <c r="D40" s="47"/>
      <c r="E40" s="47"/>
      <c r="F40" s="47">
        <v>540</v>
      </c>
      <c r="G40" s="43">
        <v>47.5</v>
      </c>
      <c r="H40" s="43"/>
      <c r="I40" s="43"/>
      <c r="J40" s="136">
        <f t="shared" si="1"/>
        <v>47500</v>
      </c>
      <c r="K40" s="136">
        <f t="shared" si="5"/>
        <v>0</v>
      </c>
      <c r="L40" s="136">
        <f t="shared" si="6"/>
        <v>0</v>
      </c>
    </row>
    <row r="41" spans="2:12" s="88" customFormat="1" ht="15.75">
      <c r="B41" s="39" t="s">
        <v>40</v>
      </c>
      <c r="C41" s="114"/>
      <c r="D41" s="48" t="s">
        <v>27</v>
      </c>
      <c r="E41" s="48"/>
      <c r="F41" s="48"/>
      <c r="G41" s="41">
        <f>G42+G45</f>
        <v>36958.99896999999</v>
      </c>
      <c r="H41" s="41">
        <f aca="true" t="shared" si="7" ref="G41:I42">H42</f>
        <v>2</v>
      </c>
      <c r="I41" s="41">
        <f t="shared" si="7"/>
        <v>2</v>
      </c>
      <c r="J41" s="137">
        <f t="shared" si="1"/>
        <v>36958998.96999999</v>
      </c>
      <c r="K41" s="137">
        <f t="shared" si="5"/>
        <v>2000</v>
      </c>
      <c r="L41" s="137">
        <f t="shared" si="6"/>
        <v>2000</v>
      </c>
    </row>
    <row r="42" spans="2:12" s="88" customFormat="1" ht="15.75">
      <c r="B42" s="55" t="s">
        <v>229</v>
      </c>
      <c r="C42" s="114"/>
      <c r="D42" s="48" t="s">
        <v>228</v>
      </c>
      <c r="E42" s="48"/>
      <c r="F42" s="48"/>
      <c r="G42" s="41">
        <f t="shared" si="7"/>
        <v>950</v>
      </c>
      <c r="H42" s="41">
        <f t="shared" si="7"/>
        <v>2</v>
      </c>
      <c r="I42" s="41">
        <f t="shared" si="7"/>
        <v>2</v>
      </c>
      <c r="J42" s="137">
        <f t="shared" si="1"/>
        <v>950000</v>
      </c>
      <c r="K42" s="137">
        <f t="shared" si="5"/>
        <v>2000</v>
      </c>
      <c r="L42" s="137">
        <f t="shared" si="6"/>
        <v>2000</v>
      </c>
    </row>
    <row r="43" spans="2:12" ht="126">
      <c r="B43" s="53" t="s">
        <v>207</v>
      </c>
      <c r="C43" s="38"/>
      <c r="D43" s="47"/>
      <c r="E43" s="47" t="s">
        <v>203</v>
      </c>
      <c r="F43" s="47"/>
      <c r="G43" s="43">
        <v>950</v>
      </c>
      <c r="H43" s="43">
        <v>2</v>
      </c>
      <c r="I43" s="43">
        <v>2</v>
      </c>
      <c r="J43" s="136">
        <f t="shared" si="1"/>
        <v>950000</v>
      </c>
      <c r="K43" s="136">
        <f t="shared" si="5"/>
        <v>2000</v>
      </c>
      <c r="L43" s="136">
        <f t="shared" si="6"/>
        <v>2000</v>
      </c>
    </row>
    <row r="44" spans="2:12" ht="15.75">
      <c r="B44" s="53" t="s">
        <v>98</v>
      </c>
      <c r="C44" s="38"/>
      <c r="D44" s="47"/>
      <c r="E44" s="47"/>
      <c r="F44" s="47">
        <v>540</v>
      </c>
      <c r="G44" s="43">
        <v>950</v>
      </c>
      <c r="H44" s="43">
        <v>2</v>
      </c>
      <c r="I44" s="43">
        <v>2</v>
      </c>
      <c r="J44" s="136">
        <f t="shared" si="1"/>
        <v>950000</v>
      </c>
      <c r="K44" s="136">
        <f t="shared" si="5"/>
        <v>2000</v>
      </c>
      <c r="L44" s="136">
        <f t="shared" si="6"/>
        <v>2000</v>
      </c>
    </row>
    <row r="45" spans="2:12" s="88" customFormat="1" ht="33.75" customHeight="1">
      <c r="B45" s="55" t="s">
        <v>363</v>
      </c>
      <c r="C45" s="114"/>
      <c r="D45" s="48" t="s">
        <v>349</v>
      </c>
      <c r="E45" s="48"/>
      <c r="F45" s="48"/>
      <c r="G45" s="41">
        <f>G46+G48</f>
        <v>36008.99896999999</v>
      </c>
      <c r="H45" s="41">
        <f>H46+H48</f>
        <v>0</v>
      </c>
      <c r="I45" s="41">
        <f>I46+I48</f>
        <v>0</v>
      </c>
      <c r="J45" s="137">
        <f t="shared" si="1"/>
        <v>36008998.96999999</v>
      </c>
      <c r="K45" s="137">
        <f aca="true" t="shared" si="8" ref="K45:L49">H45*1000</f>
        <v>0</v>
      </c>
      <c r="L45" s="137">
        <f t="shared" si="8"/>
        <v>0</v>
      </c>
    </row>
    <row r="46" spans="2:12" ht="85.5" customHeight="1">
      <c r="B46" s="53" t="s">
        <v>365</v>
      </c>
      <c r="C46" s="38"/>
      <c r="D46" s="47"/>
      <c r="E46" s="47" t="s">
        <v>350</v>
      </c>
      <c r="F46" s="47"/>
      <c r="G46" s="43">
        <f>G47</f>
        <v>35998.99896999999</v>
      </c>
      <c r="H46" s="43">
        <f>H47</f>
        <v>0</v>
      </c>
      <c r="I46" s="43">
        <f>I47</f>
        <v>0</v>
      </c>
      <c r="J46" s="136">
        <f t="shared" si="1"/>
        <v>35998998.96999999</v>
      </c>
      <c r="K46" s="136">
        <f t="shared" si="8"/>
        <v>0</v>
      </c>
      <c r="L46" s="136">
        <f t="shared" si="8"/>
        <v>0</v>
      </c>
    </row>
    <row r="47" spans="2:12" ht="31.5">
      <c r="B47" s="82" t="s">
        <v>255</v>
      </c>
      <c r="C47" s="38"/>
      <c r="D47" s="47"/>
      <c r="E47" s="47"/>
      <c r="F47" s="47" t="s">
        <v>259</v>
      </c>
      <c r="G47" s="43">
        <f>35227.84389+169.21666+132.39596+469.54246</f>
        <v>35998.99896999999</v>
      </c>
      <c r="H47" s="43">
        <v>0</v>
      </c>
      <c r="I47" s="43">
        <v>0</v>
      </c>
      <c r="J47" s="136">
        <f t="shared" si="1"/>
        <v>35998998.96999999</v>
      </c>
      <c r="K47" s="136">
        <f t="shared" si="8"/>
        <v>0</v>
      </c>
      <c r="L47" s="136">
        <f t="shared" si="8"/>
        <v>0</v>
      </c>
    </row>
    <row r="48" spans="2:12" ht="63">
      <c r="B48" s="44" t="s">
        <v>192</v>
      </c>
      <c r="C48" s="38"/>
      <c r="D48" s="47"/>
      <c r="E48" s="47" t="s">
        <v>351</v>
      </c>
      <c r="F48" s="47"/>
      <c r="G48" s="43">
        <f>G49</f>
        <v>10</v>
      </c>
      <c r="H48" s="43">
        <f>H49</f>
        <v>0</v>
      </c>
      <c r="I48" s="43">
        <f>I49</f>
        <v>0</v>
      </c>
      <c r="J48" s="136">
        <f t="shared" si="1"/>
        <v>10000</v>
      </c>
      <c r="K48" s="136">
        <f t="shared" si="8"/>
        <v>0</v>
      </c>
      <c r="L48" s="136">
        <f t="shared" si="8"/>
        <v>0</v>
      </c>
    </row>
    <row r="49" spans="2:12" ht="31.5">
      <c r="B49" s="82" t="s">
        <v>255</v>
      </c>
      <c r="C49" s="38"/>
      <c r="D49" s="47"/>
      <c r="E49" s="47"/>
      <c r="F49" s="47" t="s">
        <v>259</v>
      </c>
      <c r="G49" s="43">
        <v>10</v>
      </c>
      <c r="H49" s="43">
        <v>0</v>
      </c>
      <c r="I49" s="43">
        <v>0</v>
      </c>
      <c r="J49" s="136">
        <f t="shared" si="1"/>
        <v>10000</v>
      </c>
      <c r="K49" s="136">
        <f t="shared" si="8"/>
        <v>0</v>
      </c>
      <c r="L49" s="136">
        <f t="shared" si="8"/>
        <v>0</v>
      </c>
    </row>
    <row r="50" spans="2:12" s="88" customFormat="1" ht="15.75">
      <c r="B50" s="46" t="s">
        <v>41</v>
      </c>
      <c r="C50" s="114"/>
      <c r="D50" s="48" t="s">
        <v>28</v>
      </c>
      <c r="E50" s="48"/>
      <c r="F50" s="48"/>
      <c r="G50" s="41">
        <f>G51+G76+G83</f>
        <v>80905.97003999999</v>
      </c>
      <c r="H50" s="41">
        <f>H51+H76+H83</f>
        <v>6435</v>
      </c>
      <c r="I50" s="41">
        <f>I51+I76+I83</f>
        <v>7034</v>
      </c>
      <c r="J50" s="137">
        <f t="shared" si="1"/>
        <v>80905970.03999999</v>
      </c>
      <c r="K50" s="137">
        <f t="shared" si="5"/>
        <v>6435000</v>
      </c>
      <c r="L50" s="137">
        <f t="shared" si="6"/>
        <v>7034000</v>
      </c>
    </row>
    <row r="51" spans="2:12" s="88" customFormat="1" ht="15.75">
      <c r="B51" s="46" t="s">
        <v>42</v>
      </c>
      <c r="C51" s="114"/>
      <c r="D51" s="48" t="s">
        <v>29</v>
      </c>
      <c r="E51" s="48"/>
      <c r="F51" s="48"/>
      <c r="G51" s="41">
        <f>G52+G54+G56+G64+G66+G70+G74+G58+G62+G60+G72</f>
        <v>71540.22662999999</v>
      </c>
      <c r="H51" s="41">
        <f>H52+H54+H56+H64+H66+H70+H74+H58+H62+H60+H72</f>
        <v>55</v>
      </c>
      <c r="I51" s="41">
        <f>I52+I54+I56+I64+I66+I70+I74+I58+I62+I60+I72</f>
        <v>55</v>
      </c>
      <c r="J51" s="137">
        <f t="shared" si="1"/>
        <v>71540226.63</v>
      </c>
      <c r="K51" s="137">
        <f t="shared" si="5"/>
        <v>55000</v>
      </c>
      <c r="L51" s="137">
        <f t="shared" si="6"/>
        <v>55000</v>
      </c>
    </row>
    <row r="52" spans="2:12" s="88" customFormat="1" ht="47.25">
      <c r="B52" s="56" t="s">
        <v>267</v>
      </c>
      <c r="C52" s="38"/>
      <c r="D52" s="47"/>
      <c r="E52" s="47" t="s">
        <v>268</v>
      </c>
      <c r="F52" s="47"/>
      <c r="G52" s="43">
        <v>6160.42259</v>
      </c>
      <c r="H52" s="43">
        <v>0</v>
      </c>
      <c r="I52" s="43">
        <v>0</v>
      </c>
      <c r="J52" s="136">
        <f aca="true" t="shared" si="9" ref="J52:L57">G52*1000</f>
        <v>6160422.59</v>
      </c>
      <c r="K52" s="136">
        <f t="shared" si="9"/>
        <v>0</v>
      </c>
      <c r="L52" s="136">
        <f t="shared" si="9"/>
        <v>0</v>
      </c>
    </row>
    <row r="53" spans="2:12" s="88" customFormat="1" ht="15.75">
      <c r="B53" s="53" t="s">
        <v>270</v>
      </c>
      <c r="C53" s="38"/>
      <c r="D53" s="47"/>
      <c r="E53" s="47"/>
      <c r="F53" s="47" t="s">
        <v>269</v>
      </c>
      <c r="G53" s="43">
        <v>6160.42259</v>
      </c>
      <c r="H53" s="43">
        <v>0</v>
      </c>
      <c r="I53" s="43">
        <v>0</v>
      </c>
      <c r="J53" s="136">
        <f t="shared" si="9"/>
        <v>6160422.59</v>
      </c>
      <c r="K53" s="136">
        <f t="shared" si="9"/>
        <v>0</v>
      </c>
      <c r="L53" s="136">
        <f t="shared" si="9"/>
        <v>0</v>
      </c>
    </row>
    <row r="54" spans="2:12" s="88" customFormat="1" ht="63">
      <c r="B54" s="53" t="s">
        <v>317</v>
      </c>
      <c r="C54" s="38"/>
      <c r="D54" s="47"/>
      <c r="E54" s="47" t="s">
        <v>315</v>
      </c>
      <c r="F54" s="47"/>
      <c r="G54" s="43">
        <f>G55</f>
        <v>28932.85385</v>
      </c>
      <c r="H54" s="43"/>
      <c r="I54" s="43"/>
      <c r="J54" s="136">
        <f t="shared" si="9"/>
        <v>28932853.849999998</v>
      </c>
      <c r="K54" s="136">
        <f t="shared" si="9"/>
        <v>0</v>
      </c>
      <c r="L54" s="136">
        <f t="shared" si="9"/>
        <v>0</v>
      </c>
    </row>
    <row r="55" spans="2:12" s="88" customFormat="1" ht="15.75">
      <c r="B55" s="53" t="s">
        <v>270</v>
      </c>
      <c r="C55" s="38"/>
      <c r="D55" s="47"/>
      <c r="E55" s="47"/>
      <c r="F55" s="47" t="s">
        <v>269</v>
      </c>
      <c r="G55" s="43">
        <f>11092.69351+18440.357-123.0232-469.54246-7.631</f>
        <v>28932.85385</v>
      </c>
      <c r="H55" s="43"/>
      <c r="I55" s="43"/>
      <c r="J55" s="136">
        <f t="shared" si="9"/>
        <v>28932853.849999998</v>
      </c>
      <c r="K55" s="136">
        <f t="shared" si="9"/>
        <v>0</v>
      </c>
      <c r="L55" s="136">
        <f t="shared" si="9"/>
        <v>0</v>
      </c>
    </row>
    <row r="56" spans="2:12" s="88" customFormat="1" ht="101.25" customHeight="1">
      <c r="B56" s="53" t="s">
        <v>316</v>
      </c>
      <c r="C56" s="38"/>
      <c r="D56" s="47"/>
      <c r="E56" s="47" t="s">
        <v>314</v>
      </c>
      <c r="F56" s="47"/>
      <c r="G56" s="43">
        <v>2017</v>
      </c>
      <c r="H56" s="43"/>
      <c r="I56" s="43"/>
      <c r="J56" s="136">
        <f t="shared" si="9"/>
        <v>2017000</v>
      </c>
      <c r="K56" s="136">
        <f t="shared" si="9"/>
        <v>0</v>
      </c>
      <c r="L56" s="136">
        <f t="shared" si="9"/>
        <v>0</v>
      </c>
    </row>
    <row r="57" spans="2:12" s="88" customFormat="1" ht="47.25">
      <c r="B57" s="53" t="s">
        <v>265</v>
      </c>
      <c r="C57" s="38"/>
      <c r="D57" s="47"/>
      <c r="E57" s="47"/>
      <c r="F57" s="47" t="s">
        <v>264</v>
      </c>
      <c r="G57" s="43">
        <v>2017</v>
      </c>
      <c r="H57" s="43"/>
      <c r="I57" s="43"/>
      <c r="J57" s="136">
        <f t="shared" si="9"/>
        <v>2017000</v>
      </c>
      <c r="K57" s="136">
        <f t="shared" si="9"/>
        <v>0</v>
      </c>
      <c r="L57" s="136">
        <f t="shared" si="9"/>
        <v>0</v>
      </c>
    </row>
    <row r="58" spans="2:12" s="88" customFormat="1" ht="110.25">
      <c r="B58" s="53" t="s">
        <v>330</v>
      </c>
      <c r="C58" s="38"/>
      <c r="D58" s="47"/>
      <c r="E58" s="47" t="s">
        <v>327</v>
      </c>
      <c r="F58" s="47"/>
      <c r="G58" s="43">
        <f>G59</f>
        <v>8485.458</v>
      </c>
      <c r="H58" s="43"/>
      <c r="I58" s="43"/>
      <c r="J58" s="136">
        <f aca="true" t="shared" si="10" ref="J58:L63">G58*1000</f>
        <v>8485458</v>
      </c>
      <c r="K58" s="136">
        <f t="shared" si="10"/>
        <v>0</v>
      </c>
      <c r="L58" s="136">
        <f t="shared" si="10"/>
        <v>0</v>
      </c>
    </row>
    <row r="59" spans="2:12" s="88" customFormat="1" ht="15.75">
      <c r="B59" s="53" t="s">
        <v>270</v>
      </c>
      <c r="C59" s="38"/>
      <c r="D59" s="47"/>
      <c r="E59" s="47"/>
      <c r="F59" s="47" t="s">
        <v>269</v>
      </c>
      <c r="G59" s="43">
        <v>8485.458</v>
      </c>
      <c r="H59" s="43"/>
      <c r="I59" s="43"/>
      <c r="J59" s="136">
        <f t="shared" si="10"/>
        <v>8485458</v>
      </c>
      <c r="K59" s="136">
        <f t="shared" si="10"/>
        <v>0</v>
      </c>
      <c r="L59" s="136">
        <f t="shared" si="10"/>
        <v>0</v>
      </c>
    </row>
    <row r="60" spans="2:12" s="88" customFormat="1" ht="141.75">
      <c r="B60" s="53" t="s">
        <v>353</v>
      </c>
      <c r="C60" s="38"/>
      <c r="D60" s="47"/>
      <c r="E60" s="47" t="s">
        <v>352</v>
      </c>
      <c r="F60" s="47"/>
      <c r="G60" s="43">
        <f>G61</f>
        <v>12380.737</v>
      </c>
      <c r="H60" s="43">
        <f>H61</f>
        <v>0</v>
      </c>
      <c r="I60" s="43">
        <f>I61</f>
        <v>0</v>
      </c>
      <c r="J60" s="136">
        <f aca="true" t="shared" si="11" ref="J60:L61">G60*1000</f>
        <v>12380737</v>
      </c>
      <c r="K60" s="136">
        <f t="shared" si="11"/>
        <v>0</v>
      </c>
      <c r="L60" s="136">
        <f t="shared" si="11"/>
        <v>0</v>
      </c>
    </row>
    <row r="61" spans="2:12" s="88" customFormat="1" ht="47.25">
      <c r="B61" s="53" t="s">
        <v>332</v>
      </c>
      <c r="C61" s="38"/>
      <c r="D61" s="47"/>
      <c r="E61" s="47"/>
      <c r="F61" s="47" t="s">
        <v>329</v>
      </c>
      <c r="G61" s="43">
        <v>12380.737</v>
      </c>
      <c r="H61" s="43">
        <v>0</v>
      </c>
      <c r="I61" s="43">
        <v>0</v>
      </c>
      <c r="J61" s="136">
        <f t="shared" si="11"/>
        <v>12380737</v>
      </c>
      <c r="K61" s="136">
        <f t="shared" si="11"/>
        <v>0</v>
      </c>
      <c r="L61" s="136">
        <f t="shared" si="11"/>
        <v>0</v>
      </c>
    </row>
    <row r="62" spans="2:12" s="88" customFormat="1" ht="94.5">
      <c r="B62" s="53" t="s">
        <v>331</v>
      </c>
      <c r="C62" s="38"/>
      <c r="D62" s="47"/>
      <c r="E62" s="47" t="s">
        <v>328</v>
      </c>
      <c r="F62" s="47"/>
      <c r="G62" s="43">
        <v>7955.438</v>
      </c>
      <c r="H62" s="43"/>
      <c r="I62" s="43"/>
      <c r="J62" s="136">
        <f t="shared" si="10"/>
        <v>7955438</v>
      </c>
      <c r="K62" s="136">
        <f t="shared" si="10"/>
        <v>0</v>
      </c>
      <c r="L62" s="136">
        <f t="shared" si="10"/>
        <v>0</v>
      </c>
    </row>
    <row r="63" spans="2:12" s="88" customFormat="1" ht="47.25">
      <c r="B63" s="53" t="s">
        <v>332</v>
      </c>
      <c r="C63" s="38"/>
      <c r="D63" s="47"/>
      <c r="E63" s="47"/>
      <c r="F63" s="47" t="s">
        <v>329</v>
      </c>
      <c r="G63" s="43">
        <v>7955.438</v>
      </c>
      <c r="H63" s="43"/>
      <c r="I63" s="43"/>
      <c r="J63" s="136">
        <f t="shared" si="10"/>
        <v>7955438</v>
      </c>
      <c r="K63" s="136">
        <f t="shared" si="10"/>
        <v>0</v>
      </c>
      <c r="L63" s="136">
        <f t="shared" si="10"/>
        <v>0</v>
      </c>
    </row>
    <row r="64" spans="2:12" ht="50.25" customHeight="1">
      <c r="B64" s="56" t="s">
        <v>266</v>
      </c>
      <c r="C64" s="38"/>
      <c r="D64" s="47"/>
      <c r="E64" s="47" t="s">
        <v>205</v>
      </c>
      <c r="F64" s="47"/>
      <c r="G64" s="43">
        <v>1499.307</v>
      </c>
      <c r="H64" s="43">
        <v>0</v>
      </c>
      <c r="I64" s="43">
        <v>0</v>
      </c>
      <c r="J64" s="136">
        <f t="shared" si="1"/>
        <v>1499307</v>
      </c>
      <c r="K64" s="136">
        <f t="shared" si="5"/>
        <v>0</v>
      </c>
      <c r="L64" s="136">
        <f t="shared" si="6"/>
        <v>0</v>
      </c>
    </row>
    <row r="65" spans="2:12" ht="47.25">
      <c r="B65" s="53" t="s">
        <v>265</v>
      </c>
      <c r="C65" s="38"/>
      <c r="D65" s="47"/>
      <c r="E65" s="47"/>
      <c r="F65" s="47" t="s">
        <v>264</v>
      </c>
      <c r="G65" s="43">
        <v>1499.307</v>
      </c>
      <c r="H65" s="43">
        <v>0</v>
      </c>
      <c r="I65" s="43">
        <v>0</v>
      </c>
      <c r="J65" s="136">
        <f t="shared" si="1"/>
        <v>1499307</v>
      </c>
      <c r="K65" s="136">
        <f t="shared" si="5"/>
        <v>0</v>
      </c>
      <c r="L65" s="136">
        <f t="shared" si="6"/>
        <v>0</v>
      </c>
    </row>
    <row r="66" spans="2:12" ht="47.25">
      <c r="B66" s="53" t="s">
        <v>209</v>
      </c>
      <c r="C66" s="38"/>
      <c r="D66" s="47"/>
      <c r="E66" s="47" t="s">
        <v>189</v>
      </c>
      <c r="F66" s="47"/>
      <c r="G66" s="43">
        <f>G67</f>
        <v>511.11519</v>
      </c>
      <c r="H66" s="43">
        <v>55</v>
      </c>
      <c r="I66" s="43">
        <v>55</v>
      </c>
      <c r="J66" s="136">
        <f t="shared" si="1"/>
        <v>511115.19</v>
      </c>
      <c r="K66" s="136">
        <f t="shared" si="5"/>
        <v>55000</v>
      </c>
      <c r="L66" s="136">
        <f t="shared" si="6"/>
        <v>55000</v>
      </c>
    </row>
    <row r="67" spans="2:12" ht="47.25">
      <c r="B67" s="82" t="s">
        <v>302</v>
      </c>
      <c r="C67" s="38"/>
      <c r="D67" s="42"/>
      <c r="E67" s="42"/>
      <c r="F67" s="42" t="s">
        <v>301</v>
      </c>
      <c r="G67" s="43">
        <v>511.11519</v>
      </c>
      <c r="H67" s="43">
        <v>55</v>
      </c>
      <c r="I67" s="43">
        <v>55</v>
      </c>
      <c r="J67" s="136">
        <f t="shared" si="1"/>
        <v>511115.19</v>
      </c>
      <c r="K67" s="136">
        <f t="shared" si="5"/>
        <v>55000</v>
      </c>
      <c r="L67" s="136">
        <f t="shared" si="6"/>
        <v>55000</v>
      </c>
    </row>
    <row r="68" spans="2:12" ht="47.25" hidden="1">
      <c r="B68" s="53" t="s">
        <v>209</v>
      </c>
      <c r="C68" s="38"/>
      <c r="D68" s="47"/>
      <c r="E68" s="47" t="s">
        <v>189</v>
      </c>
      <c r="F68" s="42"/>
      <c r="G68" s="43">
        <v>0</v>
      </c>
      <c r="H68" s="43"/>
      <c r="I68" s="43"/>
      <c r="J68" s="136">
        <f t="shared" si="1"/>
        <v>0</v>
      </c>
      <c r="K68" s="136">
        <f aca="true" t="shared" si="12" ref="K68:L71">H68*1000</f>
        <v>0</v>
      </c>
      <c r="L68" s="136">
        <f t="shared" si="12"/>
        <v>0</v>
      </c>
    </row>
    <row r="69" spans="2:12" ht="31.5" hidden="1">
      <c r="B69" s="82" t="s">
        <v>255</v>
      </c>
      <c r="C69" s="38"/>
      <c r="D69" s="42"/>
      <c r="E69" s="42"/>
      <c r="F69" s="42" t="s">
        <v>259</v>
      </c>
      <c r="G69" s="43">
        <v>0</v>
      </c>
      <c r="H69" s="43"/>
      <c r="I69" s="43"/>
      <c r="J69" s="136">
        <f t="shared" si="1"/>
        <v>0</v>
      </c>
      <c r="K69" s="136">
        <f t="shared" si="12"/>
        <v>0</v>
      </c>
      <c r="L69" s="136">
        <f t="shared" si="12"/>
        <v>0</v>
      </c>
    </row>
    <row r="70" spans="2:12" ht="31.5">
      <c r="B70" s="82" t="s">
        <v>308</v>
      </c>
      <c r="C70" s="38"/>
      <c r="D70" s="42"/>
      <c r="E70" s="42" t="s">
        <v>307</v>
      </c>
      <c r="F70" s="42"/>
      <c r="G70" s="43">
        <f>G71</f>
        <v>8</v>
      </c>
      <c r="H70" s="43"/>
      <c r="I70" s="43"/>
      <c r="J70" s="136">
        <f t="shared" si="1"/>
        <v>8000</v>
      </c>
      <c r="K70" s="136">
        <f t="shared" si="12"/>
        <v>0</v>
      </c>
      <c r="L70" s="136">
        <f t="shared" si="12"/>
        <v>0</v>
      </c>
    </row>
    <row r="71" spans="2:12" ht="31.5">
      <c r="B71" s="82" t="s">
        <v>255</v>
      </c>
      <c r="C71" s="38"/>
      <c r="D71" s="42"/>
      <c r="E71" s="42"/>
      <c r="F71" s="42" t="s">
        <v>259</v>
      </c>
      <c r="G71" s="43">
        <v>8</v>
      </c>
      <c r="H71" s="43"/>
      <c r="I71" s="43"/>
      <c r="J71" s="136">
        <f t="shared" si="1"/>
        <v>8000</v>
      </c>
      <c r="K71" s="136">
        <f t="shared" si="12"/>
        <v>0</v>
      </c>
      <c r="L71" s="136">
        <f t="shared" si="12"/>
        <v>0</v>
      </c>
    </row>
    <row r="72" spans="2:12" ht="63">
      <c r="B72" s="87" t="s">
        <v>387</v>
      </c>
      <c r="C72" s="38"/>
      <c r="D72" s="42"/>
      <c r="E72" s="42" t="s">
        <v>354</v>
      </c>
      <c r="F72" s="42"/>
      <c r="G72" s="43">
        <f>G73</f>
        <v>3578.4</v>
      </c>
      <c r="H72" s="43">
        <f>H73</f>
        <v>0</v>
      </c>
      <c r="I72" s="43">
        <f>I73</f>
        <v>0</v>
      </c>
      <c r="J72" s="136">
        <f aca="true" t="shared" si="13" ref="J72:L73">G72*1000</f>
        <v>3578400</v>
      </c>
      <c r="K72" s="136">
        <f t="shared" si="13"/>
        <v>0</v>
      </c>
      <c r="L72" s="136">
        <f t="shared" si="13"/>
        <v>0</v>
      </c>
    </row>
    <row r="73" spans="2:12" ht="15.75">
      <c r="B73" s="53" t="s">
        <v>270</v>
      </c>
      <c r="C73" s="38"/>
      <c r="D73" s="42"/>
      <c r="E73" s="42"/>
      <c r="F73" s="42" t="s">
        <v>269</v>
      </c>
      <c r="G73" s="43">
        <f>1819.9558+1635.421+123.0232</f>
        <v>3578.4</v>
      </c>
      <c r="H73" s="43">
        <v>0</v>
      </c>
      <c r="I73" s="43">
        <v>0</v>
      </c>
      <c r="J73" s="136">
        <f t="shared" si="13"/>
        <v>3578400</v>
      </c>
      <c r="K73" s="136">
        <f t="shared" si="13"/>
        <v>0</v>
      </c>
      <c r="L73" s="136">
        <f t="shared" si="13"/>
        <v>0</v>
      </c>
    </row>
    <row r="74" spans="2:12" ht="86.25" customHeight="1">
      <c r="B74" s="56" t="s">
        <v>395</v>
      </c>
      <c r="C74" s="38"/>
      <c r="D74" s="47"/>
      <c r="E74" s="47" t="s">
        <v>394</v>
      </c>
      <c r="F74" s="47"/>
      <c r="G74" s="43">
        <f>G75</f>
        <v>11.495000000000001</v>
      </c>
      <c r="H74" s="43">
        <v>0</v>
      </c>
      <c r="I74" s="43">
        <v>0</v>
      </c>
      <c r="J74" s="136">
        <f t="shared" si="1"/>
        <v>11495.000000000002</v>
      </c>
      <c r="K74" s="136">
        <f t="shared" si="5"/>
        <v>0</v>
      </c>
      <c r="L74" s="136">
        <f t="shared" si="6"/>
        <v>0</v>
      </c>
    </row>
    <row r="75" spans="2:12" ht="47.25">
      <c r="B75" s="53" t="s">
        <v>265</v>
      </c>
      <c r="C75" s="38"/>
      <c r="D75" s="47"/>
      <c r="E75" s="47"/>
      <c r="F75" s="47" t="s">
        <v>264</v>
      </c>
      <c r="G75" s="43">
        <f>8.499+2.996</f>
        <v>11.495000000000001</v>
      </c>
      <c r="H75" s="43">
        <v>0</v>
      </c>
      <c r="I75" s="43">
        <v>0</v>
      </c>
      <c r="J75" s="136">
        <f t="shared" si="1"/>
        <v>11495.000000000002</v>
      </c>
      <c r="K75" s="136">
        <f t="shared" si="5"/>
        <v>0</v>
      </c>
      <c r="L75" s="136">
        <f t="shared" si="6"/>
        <v>0</v>
      </c>
    </row>
    <row r="76" spans="2:12" s="88" customFormat="1" ht="15.75">
      <c r="B76" s="46" t="s">
        <v>43</v>
      </c>
      <c r="C76" s="114"/>
      <c r="D76" s="48" t="s">
        <v>30</v>
      </c>
      <c r="E76" s="48"/>
      <c r="F76" s="48"/>
      <c r="G76" s="41">
        <f>G77+G79+G81</f>
        <v>1129.23542</v>
      </c>
      <c r="H76" s="41">
        <f>H77+H79</f>
        <v>520</v>
      </c>
      <c r="I76" s="41">
        <f>I77+I79</f>
        <v>550</v>
      </c>
      <c r="J76" s="137">
        <f t="shared" si="1"/>
        <v>1129235.42</v>
      </c>
      <c r="K76" s="137">
        <f t="shared" si="5"/>
        <v>520000</v>
      </c>
      <c r="L76" s="137">
        <f t="shared" si="6"/>
        <v>550000</v>
      </c>
    </row>
    <row r="77" spans="2:12" ht="31.5">
      <c r="B77" s="119" t="s">
        <v>190</v>
      </c>
      <c r="C77" s="38"/>
      <c r="D77" s="47"/>
      <c r="E77" s="47">
        <v>3510500</v>
      </c>
      <c r="F77" s="47"/>
      <c r="G77" s="43">
        <v>1000</v>
      </c>
      <c r="H77" s="43">
        <v>520</v>
      </c>
      <c r="I77" s="43">
        <v>550</v>
      </c>
      <c r="J77" s="136">
        <f t="shared" si="1"/>
        <v>1000000</v>
      </c>
      <c r="K77" s="136">
        <f t="shared" si="5"/>
        <v>520000</v>
      </c>
      <c r="L77" s="136">
        <f t="shared" si="6"/>
        <v>550000</v>
      </c>
    </row>
    <row r="78" spans="2:12" ht="47.25">
      <c r="B78" s="53" t="s">
        <v>265</v>
      </c>
      <c r="C78" s="38"/>
      <c r="D78" s="47"/>
      <c r="E78" s="47"/>
      <c r="F78" s="47" t="s">
        <v>264</v>
      </c>
      <c r="G78" s="43">
        <v>1000</v>
      </c>
      <c r="H78" s="43">
        <v>520</v>
      </c>
      <c r="I78" s="43">
        <v>550</v>
      </c>
      <c r="J78" s="136">
        <f t="shared" si="1"/>
        <v>1000000</v>
      </c>
      <c r="K78" s="136">
        <f t="shared" si="5"/>
        <v>520000</v>
      </c>
      <c r="L78" s="136">
        <f t="shared" si="6"/>
        <v>550000</v>
      </c>
    </row>
    <row r="79" spans="2:12" ht="126">
      <c r="B79" s="53" t="s">
        <v>207</v>
      </c>
      <c r="C79" s="38"/>
      <c r="D79" s="47"/>
      <c r="E79" s="47" t="s">
        <v>203</v>
      </c>
      <c r="F79" s="47"/>
      <c r="G79" s="43">
        <v>52.926</v>
      </c>
      <c r="H79" s="43"/>
      <c r="I79" s="43"/>
      <c r="J79" s="136">
        <f t="shared" si="1"/>
        <v>52926</v>
      </c>
      <c r="K79" s="136">
        <f t="shared" si="5"/>
        <v>0</v>
      </c>
      <c r="L79" s="136">
        <f t="shared" si="6"/>
        <v>0</v>
      </c>
    </row>
    <row r="80" spans="2:12" ht="15.75">
      <c r="B80" s="53" t="s">
        <v>98</v>
      </c>
      <c r="C80" s="38"/>
      <c r="D80" s="47"/>
      <c r="E80" s="47"/>
      <c r="F80" s="47">
        <v>540</v>
      </c>
      <c r="G80" s="43">
        <v>52.926</v>
      </c>
      <c r="H80" s="43"/>
      <c r="I80" s="43"/>
      <c r="J80" s="136">
        <f t="shared" si="1"/>
        <v>52926</v>
      </c>
      <c r="K80" s="136">
        <f t="shared" si="5"/>
        <v>0</v>
      </c>
      <c r="L80" s="136">
        <f t="shared" si="6"/>
        <v>0</v>
      </c>
    </row>
    <row r="81" spans="2:12" ht="32.25" customHeight="1">
      <c r="B81" s="53" t="s">
        <v>399</v>
      </c>
      <c r="C81" s="38"/>
      <c r="D81" s="47"/>
      <c r="E81" s="47" t="s">
        <v>400</v>
      </c>
      <c r="F81" s="47"/>
      <c r="G81" s="43">
        <f>G82</f>
        <v>76.30942</v>
      </c>
      <c r="H81" s="43">
        <f>H82</f>
        <v>0</v>
      </c>
      <c r="I81" s="43">
        <f>I82</f>
        <v>0</v>
      </c>
      <c r="J81" s="136">
        <f aca="true" t="shared" si="14" ref="J81:L82">G81*1000</f>
        <v>76309.42</v>
      </c>
      <c r="K81" s="136">
        <f t="shared" si="14"/>
        <v>0</v>
      </c>
      <c r="L81" s="136">
        <f t="shared" si="14"/>
        <v>0</v>
      </c>
    </row>
    <row r="82" spans="2:12" ht="46.5" customHeight="1">
      <c r="B82" s="53" t="s">
        <v>302</v>
      </c>
      <c r="C82" s="38"/>
      <c r="D82" s="47"/>
      <c r="E82" s="47"/>
      <c r="F82" s="47" t="s">
        <v>301</v>
      </c>
      <c r="G82" s="43">
        <f>7.631+68.67842</f>
        <v>76.30942</v>
      </c>
      <c r="H82" s="43"/>
      <c r="I82" s="43"/>
      <c r="J82" s="136">
        <f t="shared" si="14"/>
        <v>76309.42</v>
      </c>
      <c r="K82" s="136">
        <f t="shared" si="14"/>
        <v>0</v>
      </c>
      <c r="L82" s="136">
        <f t="shared" si="14"/>
        <v>0</v>
      </c>
    </row>
    <row r="83" spans="2:12" s="88" customFormat="1" ht="15.75">
      <c r="B83" s="46" t="s">
        <v>44</v>
      </c>
      <c r="C83" s="114"/>
      <c r="D83" s="48" t="s">
        <v>31</v>
      </c>
      <c r="E83" s="48"/>
      <c r="F83" s="48"/>
      <c r="G83" s="41">
        <f>G84+G86+G88+G90+G94+G92</f>
        <v>8236.50799</v>
      </c>
      <c r="H83" s="41">
        <f>H84+H86+H88+H90+H94</f>
        <v>5860</v>
      </c>
      <c r="I83" s="41">
        <f>I84+I86+I88+I90+I94</f>
        <v>6429</v>
      </c>
      <c r="J83" s="137">
        <f t="shared" si="1"/>
        <v>8236507.99</v>
      </c>
      <c r="K83" s="137">
        <f t="shared" si="5"/>
        <v>5860000</v>
      </c>
      <c r="L83" s="137">
        <f t="shared" si="6"/>
        <v>6429000</v>
      </c>
    </row>
    <row r="84" spans="2:12" ht="15.75">
      <c r="B84" s="119" t="s">
        <v>191</v>
      </c>
      <c r="C84" s="38"/>
      <c r="D84" s="47"/>
      <c r="E84" s="47">
        <v>6000100</v>
      </c>
      <c r="F84" s="47"/>
      <c r="G84" s="43">
        <f>G85</f>
        <v>1558.11405</v>
      </c>
      <c r="H84" s="43">
        <v>1150</v>
      </c>
      <c r="I84" s="43">
        <v>1200</v>
      </c>
      <c r="J84" s="136">
        <f t="shared" si="1"/>
        <v>1558114.0499999998</v>
      </c>
      <c r="K84" s="136">
        <f t="shared" si="5"/>
        <v>1150000</v>
      </c>
      <c r="L84" s="136">
        <f t="shared" si="6"/>
        <v>1200000</v>
      </c>
    </row>
    <row r="85" spans="2:12" ht="31.5">
      <c r="B85" s="82" t="s">
        <v>255</v>
      </c>
      <c r="C85" s="38"/>
      <c r="D85" s="42"/>
      <c r="E85" s="42"/>
      <c r="F85" s="42" t="s">
        <v>259</v>
      </c>
      <c r="G85" s="43">
        <v>1558.11405</v>
      </c>
      <c r="H85" s="43">
        <v>1150</v>
      </c>
      <c r="I85" s="43">
        <v>1200</v>
      </c>
      <c r="J85" s="136">
        <f t="shared" si="1"/>
        <v>1558114.0499999998</v>
      </c>
      <c r="K85" s="136">
        <f t="shared" si="5"/>
        <v>1150000</v>
      </c>
      <c r="L85" s="136">
        <f t="shared" si="6"/>
        <v>1200000</v>
      </c>
    </row>
    <row r="86" spans="2:12" ht="63">
      <c r="B86" s="44" t="s">
        <v>192</v>
      </c>
      <c r="C86" s="38"/>
      <c r="D86" s="47"/>
      <c r="E86" s="47">
        <v>6000200</v>
      </c>
      <c r="F86" s="47"/>
      <c r="G86" s="43">
        <f>G87</f>
        <v>3255.49374</v>
      </c>
      <c r="H86" s="43">
        <v>800</v>
      </c>
      <c r="I86" s="43">
        <v>1129</v>
      </c>
      <c r="J86" s="136">
        <f t="shared" si="1"/>
        <v>3255493.7399999998</v>
      </c>
      <c r="K86" s="136">
        <f t="shared" si="5"/>
        <v>800000</v>
      </c>
      <c r="L86" s="136">
        <f t="shared" si="6"/>
        <v>1129000</v>
      </c>
    </row>
    <row r="87" spans="2:12" ht="31.5">
      <c r="B87" s="82" t="s">
        <v>255</v>
      </c>
      <c r="C87" s="38"/>
      <c r="D87" s="42"/>
      <c r="E87" s="42"/>
      <c r="F87" s="42" t="s">
        <v>259</v>
      </c>
      <c r="G87" s="43">
        <v>3255.49374</v>
      </c>
      <c r="H87" s="43">
        <v>800</v>
      </c>
      <c r="I87" s="43">
        <v>1129</v>
      </c>
      <c r="J87" s="136">
        <f t="shared" si="1"/>
        <v>3255493.7399999998</v>
      </c>
      <c r="K87" s="136">
        <f t="shared" si="5"/>
        <v>800000</v>
      </c>
      <c r="L87" s="136">
        <f t="shared" si="6"/>
        <v>1129000</v>
      </c>
    </row>
    <row r="88" spans="2:12" ht="15.75">
      <c r="B88" s="44" t="s">
        <v>193</v>
      </c>
      <c r="C88" s="38"/>
      <c r="D88" s="47"/>
      <c r="E88" s="47">
        <v>6000400</v>
      </c>
      <c r="F88" s="47"/>
      <c r="G88" s="43">
        <f>G89</f>
        <v>260</v>
      </c>
      <c r="H88" s="43">
        <v>350</v>
      </c>
      <c r="I88" s="43">
        <v>400</v>
      </c>
      <c r="J88" s="136">
        <f t="shared" si="1"/>
        <v>260000</v>
      </c>
      <c r="K88" s="136">
        <f t="shared" si="5"/>
        <v>350000</v>
      </c>
      <c r="L88" s="136">
        <f t="shared" si="6"/>
        <v>400000</v>
      </c>
    </row>
    <row r="89" spans="2:12" ht="47.25">
      <c r="B89" s="53" t="s">
        <v>265</v>
      </c>
      <c r="C89" s="38"/>
      <c r="D89" s="47"/>
      <c r="E89" s="47"/>
      <c r="F89" s="47" t="s">
        <v>264</v>
      </c>
      <c r="G89" s="43">
        <v>260</v>
      </c>
      <c r="H89" s="43">
        <v>350</v>
      </c>
      <c r="I89" s="43">
        <v>400</v>
      </c>
      <c r="J89" s="136">
        <f t="shared" si="1"/>
        <v>260000</v>
      </c>
      <c r="K89" s="136">
        <f t="shared" si="5"/>
        <v>350000</v>
      </c>
      <c r="L89" s="136">
        <f t="shared" si="6"/>
        <v>400000</v>
      </c>
    </row>
    <row r="90" spans="2:12" ht="33.75" customHeight="1">
      <c r="B90" s="44" t="s">
        <v>389</v>
      </c>
      <c r="C90" s="38"/>
      <c r="D90" s="47"/>
      <c r="E90" s="47">
        <v>6000500</v>
      </c>
      <c r="F90" s="47"/>
      <c r="G90" s="43">
        <f>G91</f>
        <v>3162.9002</v>
      </c>
      <c r="H90" s="43">
        <v>3560</v>
      </c>
      <c r="I90" s="43">
        <v>3700</v>
      </c>
      <c r="J90" s="136">
        <f t="shared" si="1"/>
        <v>3162900.2</v>
      </c>
      <c r="K90" s="136">
        <f t="shared" si="5"/>
        <v>3560000</v>
      </c>
      <c r="L90" s="136">
        <f t="shared" si="6"/>
        <v>3700000</v>
      </c>
    </row>
    <row r="91" spans="2:12" ht="31.5">
      <c r="B91" s="82" t="s">
        <v>255</v>
      </c>
      <c r="C91" s="38"/>
      <c r="D91" s="42"/>
      <c r="E91" s="42"/>
      <c r="F91" s="42" t="s">
        <v>259</v>
      </c>
      <c r="G91" s="43">
        <f>3165.8962-2.996</f>
        <v>3162.9002</v>
      </c>
      <c r="H91" s="43">
        <v>3560</v>
      </c>
      <c r="I91" s="43">
        <v>3700</v>
      </c>
      <c r="J91" s="136">
        <f t="shared" si="1"/>
        <v>3162900.2</v>
      </c>
      <c r="K91" s="136">
        <f t="shared" si="5"/>
        <v>3560000</v>
      </c>
      <c r="L91" s="136">
        <f t="shared" si="6"/>
        <v>3700000</v>
      </c>
    </row>
    <row r="92" spans="2:12" ht="31.5" hidden="1">
      <c r="B92" s="53" t="s">
        <v>274</v>
      </c>
      <c r="C92" s="38"/>
      <c r="D92" s="47"/>
      <c r="E92" s="47" t="s">
        <v>275</v>
      </c>
      <c r="F92" s="47"/>
      <c r="G92" s="43">
        <v>0</v>
      </c>
      <c r="H92" s="43"/>
      <c r="I92" s="43"/>
      <c r="J92" s="136">
        <f t="shared" si="1"/>
        <v>0</v>
      </c>
      <c r="K92" s="136">
        <f>H92*1000</f>
        <v>0</v>
      </c>
      <c r="L92" s="136">
        <f>I92*1000</f>
        <v>0</v>
      </c>
    </row>
    <row r="93" spans="2:12" ht="31.5" hidden="1">
      <c r="B93" s="82" t="s">
        <v>255</v>
      </c>
      <c r="C93" s="38"/>
      <c r="D93" s="42"/>
      <c r="E93" s="42"/>
      <c r="F93" s="42" t="s">
        <v>259</v>
      </c>
      <c r="G93" s="43">
        <v>0</v>
      </c>
      <c r="H93" s="43"/>
      <c r="I93" s="43"/>
      <c r="J93" s="136">
        <f t="shared" si="1"/>
        <v>0</v>
      </c>
      <c r="K93" s="136">
        <f>H93*1000</f>
        <v>0</v>
      </c>
      <c r="L93" s="136">
        <f>I93*1000</f>
        <v>0</v>
      </c>
    </row>
    <row r="94" spans="2:12" ht="47.25" hidden="1">
      <c r="B94" s="53" t="s">
        <v>208</v>
      </c>
      <c r="C94" s="38"/>
      <c r="D94" s="47"/>
      <c r="E94" s="47" t="s">
        <v>303</v>
      </c>
      <c r="F94" s="47"/>
      <c r="G94" s="43">
        <v>0</v>
      </c>
      <c r="H94" s="43">
        <v>0</v>
      </c>
      <c r="I94" s="43">
        <v>0</v>
      </c>
      <c r="J94" s="136">
        <f t="shared" si="1"/>
        <v>0</v>
      </c>
      <c r="K94" s="136">
        <f t="shared" si="5"/>
        <v>0</v>
      </c>
      <c r="L94" s="136">
        <f t="shared" si="6"/>
        <v>0</v>
      </c>
    </row>
    <row r="95" spans="2:12" ht="31.5" hidden="1">
      <c r="B95" s="82" t="s">
        <v>255</v>
      </c>
      <c r="C95" s="38"/>
      <c r="D95" s="42"/>
      <c r="E95" s="42"/>
      <c r="F95" s="42" t="s">
        <v>259</v>
      </c>
      <c r="G95" s="43">
        <v>0</v>
      </c>
      <c r="H95" s="43">
        <v>0</v>
      </c>
      <c r="I95" s="43">
        <v>0</v>
      </c>
      <c r="J95" s="136">
        <f t="shared" si="1"/>
        <v>0</v>
      </c>
      <c r="K95" s="136">
        <f t="shared" si="5"/>
        <v>0</v>
      </c>
      <c r="L95" s="136">
        <f t="shared" si="6"/>
        <v>0</v>
      </c>
    </row>
    <row r="96" spans="2:12" s="88" customFormat="1" ht="15.75">
      <c r="B96" s="106" t="s">
        <v>385</v>
      </c>
      <c r="C96" s="114"/>
      <c r="D96" s="40" t="s">
        <v>382</v>
      </c>
      <c r="E96" s="40"/>
      <c r="F96" s="40"/>
      <c r="G96" s="41">
        <f>G97</f>
        <v>85</v>
      </c>
      <c r="H96" s="41">
        <f aca="true" t="shared" si="15" ref="H96:I98">H97</f>
        <v>0</v>
      </c>
      <c r="I96" s="41">
        <f t="shared" si="15"/>
        <v>0</v>
      </c>
      <c r="J96" s="137">
        <f aca="true" t="shared" si="16" ref="J96:L99">G96*1000</f>
        <v>85000</v>
      </c>
      <c r="K96" s="137">
        <f t="shared" si="16"/>
        <v>0</v>
      </c>
      <c r="L96" s="137">
        <f t="shared" si="16"/>
        <v>0</v>
      </c>
    </row>
    <row r="97" spans="2:12" s="88" customFormat="1" ht="31.5">
      <c r="B97" s="132" t="s">
        <v>386</v>
      </c>
      <c r="C97" s="114"/>
      <c r="D97" s="40" t="s">
        <v>383</v>
      </c>
      <c r="E97" s="40"/>
      <c r="F97" s="40"/>
      <c r="G97" s="41">
        <f>G98</f>
        <v>85</v>
      </c>
      <c r="H97" s="41">
        <f t="shared" si="15"/>
        <v>0</v>
      </c>
      <c r="I97" s="41">
        <f t="shared" si="15"/>
        <v>0</v>
      </c>
      <c r="J97" s="137">
        <f t="shared" si="16"/>
        <v>85000</v>
      </c>
      <c r="K97" s="137">
        <f t="shared" si="16"/>
        <v>0</v>
      </c>
      <c r="L97" s="137">
        <f t="shared" si="16"/>
        <v>0</v>
      </c>
    </row>
    <row r="98" spans="2:12" ht="110.25">
      <c r="B98" s="87" t="s">
        <v>388</v>
      </c>
      <c r="C98" s="38"/>
      <c r="D98" s="42"/>
      <c r="E98" s="42" t="s">
        <v>384</v>
      </c>
      <c r="F98" s="42"/>
      <c r="G98" s="43">
        <f>G99</f>
        <v>85</v>
      </c>
      <c r="H98" s="43">
        <f t="shared" si="15"/>
        <v>0</v>
      </c>
      <c r="I98" s="43">
        <f t="shared" si="15"/>
        <v>0</v>
      </c>
      <c r="J98" s="136">
        <f t="shared" si="16"/>
        <v>85000</v>
      </c>
      <c r="K98" s="136">
        <f t="shared" si="16"/>
        <v>0</v>
      </c>
      <c r="L98" s="136">
        <f t="shared" si="16"/>
        <v>0</v>
      </c>
    </row>
    <row r="99" spans="2:12" ht="31.5">
      <c r="B99" s="82" t="s">
        <v>255</v>
      </c>
      <c r="C99" s="38"/>
      <c r="D99" s="42"/>
      <c r="E99" s="42"/>
      <c r="F99" s="42" t="s">
        <v>259</v>
      </c>
      <c r="G99" s="43">
        <v>85</v>
      </c>
      <c r="H99" s="43"/>
      <c r="I99" s="43"/>
      <c r="J99" s="136">
        <f t="shared" si="16"/>
        <v>85000</v>
      </c>
      <c r="K99" s="136">
        <f t="shared" si="16"/>
        <v>0</v>
      </c>
      <c r="L99" s="136">
        <f t="shared" si="16"/>
        <v>0</v>
      </c>
    </row>
    <row r="100" spans="2:12" s="88" customFormat="1" ht="15.75">
      <c r="B100" s="55" t="s">
        <v>206</v>
      </c>
      <c r="C100" s="114"/>
      <c r="D100" s="48" t="s">
        <v>99</v>
      </c>
      <c r="E100" s="48"/>
      <c r="F100" s="48"/>
      <c r="G100" s="41">
        <f aca="true" t="shared" si="17" ref="G100:I101">G101</f>
        <v>172</v>
      </c>
      <c r="H100" s="41">
        <f t="shared" si="17"/>
        <v>150</v>
      </c>
      <c r="I100" s="41">
        <f t="shared" si="17"/>
        <v>180</v>
      </c>
      <c r="J100" s="137">
        <f t="shared" si="1"/>
        <v>172000</v>
      </c>
      <c r="K100" s="137">
        <f t="shared" si="5"/>
        <v>150000</v>
      </c>
      <c r="L100" s="137">
        <f t="shared" si="6"/>
        <v>180000</v>
      </c>
    </row>
    <row r="101" spans="2:12" s="88" customFormat="1" ht="31.5">
      <c r="B101" s="55" t="s">
        <v>102</v>
      </c>
      <c r="C101" s="114"/>
      <c r="D101" s="48" t="s">
        <v>100</v>
      </c>
      <c r="E101" s="48"/>
      <c r="F101" s="48"/>
      <c r="G101" s="41">
        <f t="shared" si="17"/>
        <v>172</v>
      </c>
      <c r="H101" s="41">
        <f t="shared" si="17"/>
        <v>150</v>
      </c>
      <c r="I101" s="41">
        <f t="shared" si="17"/>
        <v>180</v>
      </c>
      <c r="J101" s="137">
        <f t="shared" si="1"/>
        <v>172000</v>
      </c>
      <c r="K101" s="137">
        <f t="shared" si="5"/>
        <v>150000</v>
      </c>
      <c r="L101" s="137">
        <f t="shared" si="6"/>
        <v>180000</v>
      </c>
    </row>
    <row r="102" spans="2:12" ht="126">
      <c r="B102" s="53" t="s">
        <v>207</v>
      </c>
      <c r="C102" s="115"/>
      <c r="D102" s="72"/>
      <c r="E102" s="72" t="s">
        <v>203</v>
      </c>
      <c r="F102" s="72"/>
      <c r="G102" s="43">
        <v>172</v>
      </c>
      <c r="H102" s="43">
        <v>150</v>
      </c>
      <c r="I102" s="43">
        <v>180</v>
      </c>
      <c r="J102" s="136">
        <f t="shared" si="1"/>
        <v>172000</v>
      </c>
      <c r="K102" s="136">
        <f t="shared" si="5"/>
        <v>150000</v>
      </c>
      <c r="L102" s="136">
        <f t="shared" si="6"/>
        <v>180000</v>
      </c>
    </row>
    <row r="103" spans="2:12" ht="15.75">
      <c r="B103" s="53" t="s">
        <v>98</v>
      </c>
      <c r="C103" s="115"/>
      <c r="D103" s="72"/>
      <c r="E103" s="72"/>
      <c r="F103" s="72">
        <v>540</v>
      </c>
      <c r="G103" s="43">
        <v>172</v>
      </c>
      <c r="H103" s="43">
        <v>150</v>
      </c>
      <c r="I103" s="43">
        <v>180</v>
      </c>
      <c r="J103" s="136">
        <f t="shared" si="1"/>
        <v>172000</v>
      </c>
      <c r="K103" s="136">
        <f t="shared" si="5"/>
        <v>150000</v>
      </c>
      <c r="L103" s="136">
        <f t="shared" si="6"/>
        <v>180000</v>
      </c>
    </row>
    <row r="104" spans="2:12" s="88" customFormat="1" ht="31.5">
      <c r="B104" s="39" t="s">
        <v>45</v>
      </c>
      <c r="C104" s="114"/>
      <c r="D104" s="48" t="s">
        <v>32</v>
      </c>
      <c r="E104" s="48"/>
      <c r="F104" s="48"/>
      <c r="G104" s="41">
        <f>G105</f>
        <v>463.16900999999996</v>
      </c>
      <c r="H104" s="41">
        <v>250</v>
      </c>
      <c r="I104" s="41">
        <v>300</v>
      </c>
      <c r="J104" s="137">
        <f t="shared" si="1"/>
        <v>463169.00999999995</v>
      </c>
      <c r="K104" s="137">
        <f t="shared" si="5"/>
        <v>250000</v>
      </c>
      <c r="L104" s="137">
        <f t="shared" si="6"/>
        <v>300000</v>
      </c>
    </row>
    <row r="105" spans="2:12" s="88" customFormat="1" ht="15.75">
      <c r="B105" s="39" t="s">
        <v>194</v>
      </c>
      <c r="C105" s="114"/>
      <c r="D105" s="48" t="s">
        <v>33</v>
      </c>
      <c r="E105" s="48"/>
      <c r="F105" s="48"/>
      <c r="G105" s="41">
        <f>G106+G108</f>
        <v>463.16900999999996</v>
      </c>
      <c r="H105" s="41">
        <f>H106+H108</f>
        <v>250</v>
      </c>
      <c r="I105" s="41">
        <f>I106+I108</f>
        <v>300</v>
      </c>
      <c r="J105" s="137">
        <f t="shared" si="1"/>
        <v>463169.00999999995</v>
      </c>
      <c r="K105" s="137">
        <f t="shared" si="5"/>
        <v>250000</v>
      </c>
      <c r="L105" s="137">
        <f t="shared" si="6"/>
        <v>300000</v>
      </c>
    </row>
    <row r="106" spans="2:12" ht="47.25">
      <c r="B106" s="44" t="s">
        <v>195</v>
      </c>
      <c r="C106" s="38"/>
      <c r="D106" s="47"/>
      <c r="E106" s="47" t="s">
        <v>304</v>
      </c>
      <c r="F106" s="47"/>
      <c r="G106" s="43">
        <f>G107</f>
        <v>224.66901</v>
      </c>
      <c r="H106" s="43">
        <v>250</v>
      </c>
      <c r="I106" s="43">
        <v>300</v>
      </c>
      <c r="J106" s="136">
        <f t="shared" si="1"/>
        <v>224669.00999999998</v>
      </c>
      <c r="K106" s="136">
        <f t="shared" si="5"/>
        <v>250000</v>
      </c>
      <c r="L106" s="136">
        <f t="shared" si="6"/>
        <v>300000</v>
      </c>
    </row>
    <row r="107" spans="2:12" ht="31.5">
      <c r="B107" s="82" t="s">
        <v>255</v>
      </c>
      <c r="C107" s="38"/>
      <c r="D107" s="42"/>
      <c r="E107" s="42"/>
      <c r="F107" s="42" t="s">
        <v>259</v>
      </c>
      <c r="G107" s="43">
        <v>224.66901</v>
      </c>
      <c r="H107" s="43">
        <v>250</v>
      </c>
      <c r="I107" s="43">
        <v>300</v>
      </c>
      <c r="J107" s="136">
        <f t="shared" si="1"/>
        <v>224669.00999999998</v>
      </c>
      <c r="K107" s="136">
        <f t="shared" si="5"/>
        <v>250000</v>
      </c>
      <c r="L107" s="136">
        <f t="shared" si="6"/>
        <v>300000</v>
      </c>
    </row>
    <row r="108" spans="2:12" ht="126">
      <c r="B108" s="53" t="s">
        <v>207</v>
      </c>
      <c r="C108" s="38"/>
      <c r="D108" s="47"/>
      <c r="E108" s="47" t="s">
        <v>203</v>
      </c>
      <c r="F108" s="47"/>
      <c r="G108" s="43">
        <v>238.5</v>
      </c>
      <c r="H108" s="43">
        <v>0</v>
      </c>
      <c r="I108" s="43">
        <v>0</v>
      </c>
      <c r="J108" s="136">
        <f t="shared" si="1"/>
        <v>238500</v>
      </c>
      <c r="K108" s="136">
        <f t="shared" si="5"/>
        <v>0</v>
      </c>
      <c r="L108" s="136">
        <f t="shared" si="6"/>
        <v>0</v>
      </c>
    </row>
    <row r="109" spans="2:12" ht="15.75">
      <c r="B109" s="53" t="s">
        <v>98</v>
      </c>
      <c r="C109" s="38"/>
      <c r="D109" s="47"/>
      <c r="E109" s="47"/>
      <c r="F109" s="47">
        <v>540</v>
      </c>
      <c r="G109" s="43">
        <v>238.5</v>
      </c>
      <c r="H109" s="43">
        <v>0</v>
      </c>
      <c r="I109" s="43">
        <v>0</v>
      </c>
      <c r="J109" s="136">
        <f t="shared" si="1"/>
        <v>238500</v>
      </c>
      <c r="K109" s="136">
        <f t="shared" si="5"/>
        <v>0</v>
      </c>
      <c r="L109" s="136">
        <f t="shared" si="6"/>
        <v>0</v>
      </c>
    </row>
    <row r="110" spans="2:12" s="88" customFormat="1" ht="15.75">
      <c r="B110" s="39" t="s">
        <v>46</v>
      </c>
      <c r="C110" s="114"/>
      <c r="D110" s="48">
        <v>1000</v>
      </c>
      <c r="E110" s="48"/>
      <c r="F110" s="48"/>
      <c r="G110" s="41">
        <f>G111+G114</f>
        <v>3572.336</v>
      </c>
      <c r="H110" s="41">
        <f>H111+H114</f>
        <v>0</v>
      </c>
      <c r="I110" s="41">
        <f>I111+I114</f>
        <v>0</v>
      </c>
      <c r="J110" s="137">
        <f t="shared" si="1"/>
        <v>3572336</v>
      </c>
      <c r="K110" s="137">
        <f t="shared" si="5"/>
        <v>0</v>
      </c>
      <c r="L110" s="137">
        <f t="shared" si="6"/>
        <v>0</v>
      </c>
    </row>
    <row r="111" spans="2:12" ht="15.75" hidden="1">
      <c r="B111" s="44" t="s">
        <v>196</v>
      </c>
      <c r="C111" s="114"/>
      <c r="D111" s="47" t="s">
        <v>197</v>
      </c>
      <c r="E111" s="47"/>
      <c r="F111" s="47"/>
      <c r="G111" s="45">
        <v>0</v>
      </c>
      <c r="H111" s="45">
        <v>0</v>
      </c>
      <c r="I111" s="45">
        <v>0</v>
      </c>
      <c r="J111" s="136">
        <f t="shared" si="1"/>
        <v>0</v>
      </c>
      <c r="K111" s="136">
        <f t="shared" si="5"/>
        <v>0</v>
      </c>
      <c r="L111" s="136">
        <f t="shared" si="6"/>
        <v>0</v>
      </c>
    </row>
    <row r="112" spans="2:12" ht="31.5" hidden="1">
      <c r="B112" s="44" t="s">
        <v>198</v>
      </c>
      <c r="C112" s="114"/>
      <c r="D112" s="47"/>
      <c r="E112" s="47" t="s">
        <v>199</v>
      </c>
      <c r="F112" s="47"/>
      <c r="G112" s="45">
        <v>0</v>
      </c>
      <c r="H112" s="45">
        <v>0</v>
      </c>
      <c r="I112" s="45">
        <v>0</v>
      </c>
      <c r="J112" s="136">
        <f t="shared" si="1"/>
        <v>0</v>
      </c>
      <c r="K112" s="136">
        <f t="shared" si="5"/>
        <v>0</v>
      </c>
      <c r="L112" s="136">
        <f t="shared" si="6"/>
        <v>0</v>
      </c>
    </row>
    <row r="113" spans="2:12" ht="15.75" hidden="1">
      <c r="B113" s="44" t="s">
        <v>200</v>
      </c>
      <c r="C113" s="114"/>
      <c r="D113" s="47"/>
      <c r="E113" s="47"/>
      <c r="F113" s="47" t="s">
        <v>201</v>
      </c>
      <c r="G113" s="45">
        <v>0</v>
      </c>
      <c r="H113" s="45">
        <v>0</v>
      </c>
      <c r="I113" s="45">
        <v>0</v>
      </c>
      <c r="J113" s="136">
        <f t="shared" si="1"/>
        <v>0</v>
      </c>
      <c r="K113" s="136">
        <f t="shared" si="5"/>
        <v>0</v>
      </c>
      <c r="L113" s="136">
        <f t="shared" si="6"/>
        <v>0</v>
      </c>
    </row>
    <row r="114" spans="2:12" s="88" customFormat="1" ht="15.75">
      <c r="B114" s="39" t="s">
        <v>47</v>
      </c>
      <c r="C114" s="114"/>
      <c r="D114" s="48">
        <v>1003</v>
      </c>
      <c r="E114" s="48"/>
      <c r="F114" s="48"/>
      <c r="G114" s="41">
        <f>G117+G119+G115</f>
        <v>3572.336</v>
      </c>
      <c r="H114" s="41">
        <v>0</v>
      </c>
      <c r="I114" s="41">
        <v>0</v>
      </c>
      <c r="J114" s="137">
        <f t="shared" si="1"/>
        <v>3572336</v>
      </c>
      <c r="K114" s="137">
        <f t="shared" si="5"/>
        <v>0</v>
      </c>
      <c r="L114" s="137">
        <f t="shared" si="6"/>
        <v>0</v>
      </c>
    </row>
    <row r="115" spans="2:12" ht="31.5">
      <c r="B115" s="53" t="s">
        <v>366</v>
      </c>
      <c r="C115" s="38"/>
      <c r="D115" s="47"/>
      <c r="E115" s="47" t="s">
        <v>357</v>
      </c>
      <c r="F115" s="47"/>
      <c r="G115" s="43">
        <f>G116</f>
        <v>682.2669999999999</v>
      </c>
      <c r="H115" s="43"/>
      <c r="I115" s="43"/>
      <c r="J115" s="136">
        <f t="shared" si="1"/>
        <v>682266.9999999999</v>
      </c>
      <c r="K115" s="136">
        <f t="shared" si="5"/>
        <v>0</v>
      </c>
      <c r="L115" s="136">
        <f t="shared" si="6"/>
        <v>0</v>
      </c>
    </row>
    <row r="116" spans="2:12" ht="84" customHeight="1">
      <c r="B116" s="53" t="s">
        <v>368</v>
      </c>
      <c r="C116" s="38"/>
      <c r="D116" s="47"/>
      <c r="E116" s="47"/>
      <c r="F116" s="47" t="s">
        <v>356</v>
      </c>
      <c r="G116" s="43">
        <f>726.74496-44.47796</f>
        <v>682.2669999999999</v>
      </c>
      <c r="H116" s="43"/>
      <c r="I116" s="43"/>
      <c r="J116" s="136">
        <f t="shared" si="1"/>
        <v>682266.9999999999</v>
      </c>
      <c r="K116" s="136">
        <f t="shared" si="5"/>
        <v>0</v>
      </c>
      <c r="L116" s="136">
        <f t="shared" si="6"/>
        <v>0</v>
      </c>
    </row>
    <row r="117" spans="2:12" ht="47.25">
      <c r="B117" s="53" t="s">
        <v>367</v>
      </c>
      <c r="C117" s="38"/>
      <c r="D117" s="47"/>
      <c r="E117" s="47" t="s">
        <v>355</v>
      </c>
      <c r="F117" s="47"/>
      <c r="G117" s="43">
        <f>G118</f>
        <v>1400.069</v>
      </c>
      <c r="H117" s="43"/>
      <c r="I117" s="43"/>
      <c r="J117" s="136">
        <f t="shared" si="1"/>
        <v>1400069</v>
      </c>
      <c r="K117" s="136">
        <f>H117*1000</f>
        <v>0</v>
      </c>
      <c r="L117" s="136">
        <f>I117*1000</f>
        <v>0</v>
      </c>
    </row>
    <row r="118" spans="2:12" ht="78.75" customHeight="1">
      <c r="B118" s="53" t="s">
        <v>368</v>
      </c>
      <c r="C118" s="38"/>
      <c r="D118" s="47"/>
      <c r="E118" s="47"/>
      <c r="F118" s="47" t="s">
        <v>356</v>
      </c>
      <c r="G118" s="43">
        <f>1500-99.931</f>
        <v>1400.069</v>
      </c>
      <c r="H118" s="43"/>
      <c r="I118" s="43"/>
      <c r="J118" s="136">
        <f t="shared" si="1"/>
        <v>1400069</v>
      </c>
      <c r="K118" s="136">
        <f>H118*1000</f>
        <v>0</v>
      </c>
      <c r="L118" s="136">
        <f>I118*1000</f>
        <v>0</v>
      </c>
    </row>
    <row r="119" spans="2:12" ht="126">
      <c r="B119" s="53" t="s">
        <v>207</v>
      </c>
      <c r="C119" s="38"/>
      <c r="D119" s="47"/>
      <c r="E119" s="47" t="s">
        <v>203</v>
      </c>
      <c r="F119" s="47"/>
      <c r="G119" s="43">
        <v>1490</v>
      </c>
      <c r="H119" s="43">
        <v>0</v>
      </c>
      <c r="I119" s="43">
        <v>0</v>
      </c>
      <c r="J119" s="136">
        <f t="shared" si="1"/>
        <v>1490000</v>
      </c>
      <c r="K119" s="136">
        <f t="shared" si="5"/>
        <v>0</v>
      </c>
      <c r="L119" s="136">
        <f t="shared" si="6"/>
        <v>0</v>
      </c>
    </row>
    <row r="120" spans="2:12" ht="15.75">
      <c r="B120" s="53" t="s">
        <v>98</v>
      </c>
      <c r="C120" s="38"/>
      <c r="D120" s="47"/>
      <c r="E120" s="47"/>
      <c r="F120" s="47">
        <v>540</v>
      </c>
      <c r="G120" s="43">
        <v>1490</v>
      </c>
      <c r="H120" s="43">
        <v>0</v>
      </c>
      <c r="I120" s="43">
        <v>0</v>
      </c>
      <c r="J120" s="136">
        <f t="shared" si="1"/>
        <v>1490000</v>
      </c>
      <c r="K120" s="136">
        <f t="shared" si="5"/>
        <v>0</v>
      </c>
      <c r="L120" s="136">
        <f t="shared" si="6"/>
        <v>0</v>
      </c>
    </row>
    <row r="121" spans="2:12" s="88" customFormat="1" ht="15.75">
      <c r="B121" s="54" t="s">
        <v>103</v>
      </c>
      <c r="C121" s="116"/>
      <c r="D121" s="48" t="s">
        <v>36</v>
      </c>
      <c r="E121" s="48"/>
      <c r="F121" s="48"/>
      <c r="G121" s="49">
        <f aca="true" t="shared" si="18" ref="G121:I122">G122</f>
        <v>144</v>
      </c>
      <c r="H121" s="49">
        <f t="shared" si="18"/>
        <v>150</v>
      </c>
      <c r="I121" s="49">
        <f t="shared" si="18"/>
        <v>180</v>
      </c>
      <c r="J121" s="137">
        <f>G121*1000</f>
        <v>144000</v>
      </c>
      <c r="K121" s="137">
        <f t="shared" si="5"/>
        <v>150000</v>
      </c>
      <c r="L121" s="137">
        <f t="shared" si="6"/>
        <v>180000</v>
      </c>
    </row>
    <row r="122" spans="2:12" s="88" customFormat="1" ht="15.75">
      <c r="B122" s="54" t="s">
        <v>104</v>
      </c>
      <c r="C122" s="133"/>
      <c r="D122" s="134" t="s">
        <v>37</v>
      </c>
      <c r="E122" s="134"/>
      <c r="F122" s="48"/>
      <c r="G122" s="49">
        <f t="shared" si="18"/>
        <v>144</v>
      </c>
      <c r="H122" s="49">
        <f t="shared" si="18"/>
        <v>150</v>
      </c>
      <c r="I122" s="49">
        <f t="shared" si="18"/>
        <v>180</v>
      </c>
      <c r="J122" s="137">
        <f>G122*1000</f>
        <v>144000</v>
      </c>
      <c r="K122" s="137">
        <f t="shared" si="5"/>
        <v>150000</v>
      </c>
      <c r="L122" s="137">
        <f t="shared" si="6"/>
        <v>180000</v>
      </c>
    </row>
    <row r="123" spans="2:12" ht="126">
      <c r="B123" s="53" t="s">
        <v>207</v>
      </c>
      <c r="C123" s="81"/>
      <c r="D123" s="72"/>
      <c r="E123" s="72">
        <v>5210600</v>
      </c>
      <c r="F123" s="47"/>
      <c r="G123" s="50">
        <v>144</v>
      </c>
      <c r="H123" s="50">
        <v>150</v>
      </c>
      <c r="I123" s="50">
        <v>180</v>
      </c>
      <c r="J123" s="136">
        <f>G123*1000</f>
        <v>144000</v>
      </c>
      <c r="K123" s="136">
        <f t="shared" si="5"/>
        <v>150000</v>
      </c>
      <c r="L123" s="136">
        <f t="shared" si="6"/>
        <v>180000</v>
      </c>
    </row>
    <row r="124" spans="2:12" ht="15.75">
      <c r="B124" s="53" t="s">
        <v>98</v>
      </c>
      <c r="C124" s="51"/>
      <c r="D124" s="47"/>
      <c r="E124" s="47"/>
      <c r="F124" s="47">
        <v>540</v>
      </c>
      <c r="G124" s="50">
        <v>144</v>
      </c>
      <c r="H124" s="50">
        <v>150</v>
      </c>
      <c r="I124" s="50">
        <v>180</v>
      </c>
      <c r="J124" s="136">
        <f>G124*1000</f>
        <v>144000</v>
      </c>
      <c r="K124" s="136">
        <f t="shared" si="5"/>
        <v>150000</v>
      </c>
      <c r="L124" s="136">
        <f t="shared" si="6"/>
        <v>180000</v>
      </c>
    </row>
    <row r="125" spans="2:12" s="88" customFormat="1" ht="15.75">
      <c r="B125" s="52" t="s">
        <v>48</v>
      </c>
      <c r="C125" s="117"/>
      <c r="D125" s="48"/>
      <c r="E125" s="48"/>
      <c r="F125" s="48"/>
      <c r="G125" s="49">
        <f>G12+G35+G41+G50+G100+G104+G110+G121+G96</f>
        <v>128108.54458999998</v>
      </c>
      <c r="H125" s="49">
        <f>H12+H35+H41+H50+H100+H104+H110+H121+H96</f>
        <v>11638</v>
      </c>
      <c r="I125" s="49">
        <f>I12+I35+I41+I50+I100+I104+I110+I121+I96</f>
        <v>12213</v>
      </c>
      <c r="J125" s="137">
        <f>G125*1000</f>
        <v>128108544.58999997</v>
      </c>
      <c r="K125" s="137">
        <f t="shared" si="5"/>
        <v>11638000</v>
      </c>
      <c r="L125" s="137">
        <f t="shared" si="6"/>
        <v>12213000</v>
      </c>
    </row>
    <row r="126" spans="4:6" ht="15.75">
      <c r="D126" s="140"/>
      <c r="E126" s="140"/>
      <c r="F126" s="140"/>
    </row>
    <row r="127" spans="4:6" ht="15.75">
      <c r="D127" s="140"/>
      <c r="E127" s="140"/>
      <c r="F127" s="140"/>
    </row>
    <row r="128" spans="4:6" ht="15.75">
      <c r="D128" s="140"/>
      <c r="E128" s="140"/>
      <c r="F128" s="140"/>
    </row>
    <row r="129" spans="4:6" ht="15.75">
      <c r="D129" s="140"/>
      <c r="E129" s="140"/>
      <c r="F129" s="140"/>
    </row>
    <row r="130" spans="4:6" ht="15.75">
      <c r="D130" s="140"/>
      <c r="E130" s="140"/>
      <c r="F130" s="140"/>
    </row>
    <row r="131" spans="4:6" ht="15.75">
      <c r="D131" s="140"/>
      <c r="E131" s="140"/>
      <c r="F131" s="140"/>
    </row>
    <row r="132" spans="4:6" ht="15.75">
      <c r="D132" s="140"/>
      <c r="E132" s="140"/>
      <c r="F132" s="140"/>
    </row>
    <row r="133" spans="4:6" ht="15.75">
      <c r="D133" s="140"/>
      <c r="E133" s="140"/>
      <c r="F133" s="140"/>
    </row>
    <row r="134" spans="4:6" ht="15.75">
      <c r="D134" s="140"/>
      <c r="E134" s="140"/>
      <c r="F134" s="140"/>
    </row>
    <row r="135" spans="4:6" ht="15.75">
      <c r="D135" s="140"/>
      <c r="E135" s="140"/>
      <c r="F135" s="140"/>
    </row>
    <row r="136" spans="4:6" ht="15.75">
      <c r="D136" s="140"/>
      <c r="E136" s="140"/>
      <c r="F136" s="140"/>
    </row>
    <row r="137" spans="4:6" ht="15.75">
      <c r="D137" s="140"/>
      <c r="E137" s="140"/>
      <c r="F137" s="140"/>
    </row>
    <row r="138" spans="4:6" ht="15.75">
      <c r="D138" s="140"/>
      <c r="E138" s="140"/>
      <c r="F138" s="140"/>
    </row>
    <row r="139" spans="4:6" ht="15.75">
      <c r="D139" s="140"/>
      <c r="E139" s="140"/>
      <c r="F139" s="140"/>
    </row>
    <row r="140" spans="4:6" ht="15.75">
      <c r="D140" s="140"/>
      <c r="E140" s="140"/>
      <c r="F140" s="140"/>
    </row>
    <row r="141" spans="4:6" ht="15.75">
      <c r="D141" s="140"/>
      <c r="E141" s="140"/>
      <c r="F141" s="140"/>
    </row>
    <row r="142" spans="4:6" ht="15.75">
      <c r="D142" s="140"/>
      <c r="E142" s="140"/>
      <c r="F142" s="140"/>
    </row>
    <row r="143" spans="4:6" ht="15.75">
      <c r="D143" s="140"/>
      <c r="E143" s="140"/>
      <c r="F143" s="140"/>
    </row>
    <row r="144" spans="4:6" ht="15.75">
      <c r="D144" s="140"/>
      <c r="E144" s="140"/>
      <c r="F144" s="140"/>
    </row>
    <row r="145" spans="4:6" ht="15.75">
      <c r="D145" s="140"/>
      <c r="E145" s="140"/>
      <c r="F145" s="140"/>
    </row>
    <row r="146" spans="4:6" ht="15.75">
      <c r="D146" s="140"/>
      <c r="E146" s="140"/>
      <c r="F146" s="140"/>
    </row>
    <row r="147" spans="4:6" ht="15.75">
      <c r="D147" s="140"/>
      <c r="E147" s="140"/>
      <c r="F147" s="140"/>
    </row>
    <row r="148" spans="4:6" ht="15.75">
      <c r="D148" s="140"/>
      <c r="E148" s="140"/>
      <c r="F148" s="140"/>
    </row>
    <row r="149" spans="4:6" ht="15.75">
      <c r="D149" s="140"/>
      <c r="E149" s="140"/>
      <c r="F149" s="140"/>
    </row>
    <row r="150" spans="4:6" ht="15.75">
      <c r="D150" s="140"/>
      <c r="E150" s="140"/>
      <c r="F150" s="140"/>
    </row>
    <row r="151" spans="4:6" ht="15.75">
      <c r="D151" s="140"/>
      <c r="E151" s="140"/>
      <c r="F151" s="140"/>
    </row>
    <row r="152" spans="4:6" ht="15.75">
      <c r="D152" s="140"/>
      <c r="E152" s="140"/>
      <c r="F152" s="140"/>
    </row>
    <row r="153" spans="4:6" ht="15.75">
      <c r="D153" s="140"/>
      <c r="E153" s="140"/>
      <c r="F153" s="140"/>
    </row>
    <row r="154" spans="4:6" ht="15.75">
      <c r="D154" s="140"/>
      <c r="E154" s="140"/>
      <c r="F154" s="140"/>
    </row>
    <row r="155" spans="4:6" ht="15.75">
      <c r="D155" s="140"/>
      <c r="E155" s="140"/>
      <c r="F155" s="140"/>
    </row>
    <row r="156" spans="4:6" ht="15.75">
      <c r="D156" s="140"/>
      <c r="E156" s="140"/>
      <c r="F156" s="140"/>
    </row>
    <row r="157" spans="4:6" ht="15.75">
      <c r="D157" s="140"/>
      <c r="E157" s="140"/>
      <c r="F157" s="140"/>
    </row>
    <row r="158" spans="4:6" ht="15.75">
      <c r="D158" s="140"/>
      <c r="E158" s="140"/>
      <c r="F158" s="140"/>
    </row>
    <row r="159" spans="4:6" ht="15.75">
      <c r="D159" s="140"/>
      <c r="E159" s="140"/>
      <c r="F159" s="140"/>
    </row>
    <row r="160" spans="4:6" ht="15.75">
      <c r="D160" s="140"/>
      <c r="E160" s="140"/>
      <c r="F160" s="140"/>
    </row>
    <row r="161" spans="4:6" ht="15.75">
      <c r="D161" s="140"/>
      <c r="E161" s="140"/>
      <c r="F161" s="140"/>
    </row>
    <row r="162" spans="4:6" ht="15.75">
      <c r="D162" s="140"/>
      <c r="E162" s="140"/>
      <c r="F162" s="140"/>
    </row>
    <row r="163" spans="4:6" ht="15.75">
      <c r="D163" s="140"/>
      <c r="E163" s="140"/>
      <c r="F163" s="140"/>
    </row>
    <row r="164" spans="4:6" ht="15.75">
      <c r="D164" s="140"/>
      <c r="E164" s="140"/>
      <c r="F164" s="140"/>
    </row>
    <row r="165" spans="4:6" ht="15.75">
      <c r="D165" s="140"/>
      <c r="E165" s="140"/>
      <c r="F165" s="140"/>
    </row>
    <row r="166" spans="4:6" ht="15.75">
      <c r="D166" s="140"/>
      <c r="E166" s="140"/>
      <c r="F166" s="140"/>
    </row>
    <row r="167" spans="4:6" ht="15.75">
      <c r="D167" s="140"/>
      <c r="E167" s="140"/>
      <c r="F167" s="140"/>
    </row>
    <row r="168" spans="4:6" ht="15.75">
      <c r="D168" s="140"/>
      <c r="E168" s="140"/>
      <c r="F168" s="140"/>
    </row>
    <row r="169" spans="4:6" ht="15.75">
      <c r="D169" s="140"/>
      <c r="E169" s="140"/>
      <c r="F169" s="140"/>
    </row>
    <row r="170" spans="4:6" ht="15.75">
      <c r="D170" s="140"/>
      <c r="E170" s="140"/>
      <c r="F170" s="140"/>
    </row>
    <row r="171" spans="4:6" ht="15.75">
      <c r="D171" s="140"/>
      <c r="E171" s="140"/>
      <c r="F171" s="140"/>
    </row>
    <row r="172" spans="4:6" ht="15.75">
      <c r="D172" s="140"/>
      <c r="E172" s="140"/>
      <c r="F172" s="140"/>
    </row>
    <row r="173" spans="4:6" ht="15.75">
      <c r="D173" s="140"/>
      <c r="E173" s="140"/>
      <c r="F173" s="140"/>
    </row>
    <row r="174" spans="4:6" ht="15.75">
      <c r="D174" s="140"/>
      <c r="E174" s="140"/>
      <c r="F174" s="140"/>
    </row>
    <row r="175" spans="4:6" ht="15.75">
      <c r="D175" s="140"/>
      <c r="E175" s="140"/>
      <c r="F175" s="140"/>
    </row>
    <row r="176" spans="4:6" ht="15.75">
      <c r="D176" s="140"/>
      <c r="E176" s="140"/>
      <c r="F176" s="140"/>
    </row>
    <row r="177" spans="4:6" ht="15.75">
      <c r="D177" s="140"/>
      <c r="E177" s="140"/>
      <c r="F177" s="140"/>
    </row>
    <row r="178" spans="4:6" ht="15.75">
      <c r="D178" s="140"/>
      <c r="E178" s="140"/>
      <c r="F178" s="140"/>
    </row>
    <row r="179" spans="4:6" ht="15.75">
      <c r="D179" s="140"/>
      <c r="E179" s="140"/>
      <c r="F179" s="140"/>
    </row>
    <row r="180" spans="4:6" ht="15.75">
      <c r="D180" s="140"/>
      <c r="E180" s="140"/>
      <c r="F180" s="140"/>
    </row>
    <row r="181" spans="4:6" ht="15.75">
      <c r="D181" s="140"/>
      <c r="E181" s="140"/>
      <c r="F181" s="140"/>
    </row>
    <row r="182" spans="4:6" ht="15.75">
      <c r="D182" s="140"/>
      <c r="E182" s="140"/>
      <c r="F182" s="140"/>
    </row>
    <row r="183" spans="4:6" ht="15.75">
      <c r="D183" s="140"/>
      <c r="E183" s="140"/>
      <c r="F183" s="140"/>
    </row>
    <row r="184" spans="4:6" ht="15.75">
      <c r="D184" s="140"/>
      <c r="E184" s="140"/>
      <c r="F184" s="140"/>
    </row>
    <row r="185" spans="4:6" ht="15.75">
      <c r="D185" s="140"/>
      <c r="E185" s="140"/>
      <c r="F185" s="140"/>
    </row>
    <row r="186" spans="4:6" ht="15.75">
      <c r="D186" s="140"/>
      <c r="E186" s="140"/>
      <c r="F186" s="140"/>
    </row>
    <row r="187" spans="4:6" ht="15.75">
      <c r="D187" s="140"/>
      <c r="E187" s="140"/>
      <c r="F187" s="140"/>
    </row>
    <row r="188" spans="4:6" ht="15.75">
      <c r="D188" s="140"/>
      <c r="E188" s="140"/>
      <c r="F188" s="140"/>
    </row>
    <row r="189" spans="4:6" ht="15.75">
      <c r="D189" s="140"/>
      <c r="E189" s="140"/>
      <c r="F189" s="140"/>
    </row>
    <row r="190" spans="4:6" ht="15.75">
      <c r="D190" s="140"/>
      <c r="E190" s="140"/>
      <c r="F190" s="140"/>
    </row>
    <row r="191" spans="4:6" ht="15.75">
      <c r="D191" s="140"/>
      <c r="E191" s="140"/>
      <c r="F191" s="140"/>
    </row>
    <row r="192" spans="4:6" ht="15.75">
      <c r="D192" s="140"/>
      <c r="E192" s="140"/>
      <c r="F192" s="140"/>
    </row>
  </sheetData>
  <sheetProtection/>
  <mergeCells count="9">
    <mergeCell ref="J8:J10"/>
    <mergeCell ref="K8:K10"/>
    <mergeCell ref="L8:L10"/>
    <mergeCell ref="I8:I10"/>
    <mergeCell ref="H8:H10"/>
    <mergeCell ref="C9:C10"/>
    <mergeCell ref="D9:F9"/>
    <mergeCell ref="C8:F8"/>
    <mergeCell ref="G8:G10"/>
  </mergeCells>
  <printOptions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7"/>
  <sheetViews>
    <sheetView tabSelected="1" zoomScalePageLayoutView="0" workbookViewId="0" topLeftCell="A21">
      <selection activeCell="D17" sqref="D17"/>
    </sheetView>
  </sheetViews>
  <sheetFormatPr defaultColWidth="9.140625" defaultRowHeight="12.75"/>
  <cols>
    <col min="1" max="1" width="9.140625" style="61" customWidth="1"/>
    <col min="2" max="2" width="68.421875" style="61" customWidth="1"/>
    <col min="3" max="3" width="15.28125" style="61" hidden="1" customWidth="1"/>
    <col min="4" max="4" width="15.28125" style="85" customWidth="1"/>
    <col min="5" max="5" width="23.57421875" style="85" customWidth="1"/>
    <col min="6" max="16384" width="9.140625" style="61" customWidth="1"/>
  </cols>
  <sheetData>
    <row r="1" spans="2:4" ht="15.75">
      <c r="B1" s="145"/>
      <c r="C1" s="145"/>
      <c r="D1" s="57" t="s">
        <v>323</v>
      </c>
    </row>
    <row r="2" spans="2:4" ht="15.75">
      <c r="B2" s="145"/>
      <c r="C2" s="145"/>
      <c r="D2" s="57" t="s">
        <v>170</v>
      </c>
    </row>
    <row r="3" spans="2:4" ht="15.75">
      <c r="B3" s="89"/>
      <c r="C3" s="89"/>
      <c r="D3" s="57" t="s">
        <v>162</v>
      </c>
    </row>
    <row r="4" spans="2:4" ht="15.75">
      <c r="B4" s="162"/>
      <c r="C4" s="162"/>
      <c r="D4" s="57" t="s">
        <v>398</v>
      </c>
    </row>
    <row r="5" spans="2:4" ht="15.75">
      <c r="B5" s="162"/>
      <c r="C5" s="162"/>
      <c r="D5" s="57"/>
    </row>
    <row r="6" spans="4:5" ht="15.75">
      <c r="D6" s="150"/>
      <c r="E6" s="150"/>
    </row>
    <row r="7" spans="2:3" ht="54.75" customHeight="1">
      <c r="B7" s="157" t="s">
        <v>233</v>
      </c>
      <c r="C7" s="157"/>
    </row>
    <row r="8" ht="16.5" thickBot="1"/>
    <row r="9" spans="2:5" ht="48" thickBot="1">
      <c r="B9" s="120" t="s">
        <v>166</v>
      </c>
      <c r="C9" s="121" t="s">
        <v>167</v>
      </c>
      <c r="D9" s="122" t="s">
        <v>211</v>
      </c>
      <c r="E9" s="123" t="s">
        <v>169</v>
      </c>
    </row>
    <row r="10" spans="2:5" ht="16.5" thickBot="1">
      <c r="B10" s="70" t="s">
        <v>168</v>
      </c>
      <c r="C10" s="71">
        <v>7314</v>
      </c>
      <c r="D10" s="76"/>
      <c r="E10" s="110">
        <v>7216</v>
      </c>
    </row>
    <row r="11" spans="2:5" ht="48" thickBot="1">
      <c r="B11" s="74"/>
      <c r="C11" s="73" t="s">
        <v>210</v>
      </c>
      <c r="D11" s="77" t="s">
        <v>210</v>
      </c>
      <c r="E11" s="78" t="s">
        <v>234</v>
      </c>
    </row>
    <row r="12" spans="2:5" ht="32.25" thickBot="1">
      <c r="B12" s="74" t="s">
        <v>235</v>
      </c>
      <c r="C12" s="73">
        <v>126500</v>
      </c>
      <c r="D12" s="79">
        <v>148921.77</v>
      </c>
      <c r="E12" s="80">
        <v>148921.77</v>
      </c>
    </row>
    <row r="13" spans="2:5" ht="48" thickBot="1">
      <c r="B13" s="74" t="s">
        <v>236</v>
      </c>
      <c r="C13" s="73">
        <v>140500</v>
      </c>
      <c r="D13" s="79">
        <v>140500</v>
      </c>
      <c r="E13" s="80">
        <v>7000</v>
      </c>
    </row>
    <row r="14" spans="2:5" ht="48" thickBot="1">
      <c r="B14" s="74" t="s">
        <v>237</v>
      </c>
      <c r="C14" s="73">
        <v>36000</v>
      </c>
      <c r="D14" s="79">
        <v>36000</v>
      </c>
      <c r="E14" s="80">
        <v>2000</v>
      </c>
    </row>
    <row r="15" spans="2:5" ht="48" thickBot="1">
      <c r="B15" s="74" t="s">
        <v>238</v>
      </c>
      <c r="C15" s="73">
        <v>5000</v>
      </c>
      <c r="D15" s="79">
        <v>5000</v>
      </c>
      <c r="E15" s="80">
        <v>500</v>
      </c>
    </row>
    <row r="16" spans="2:5" ht="32.25" thickBot="1">
      <c r="B16" s="74" t="s">
        <v>369</v>
      </c>
      <c r="C16" s="73">
        <v>10000</v>
      </c>
      <c r="D16" s="79">
        <f>D17+D18</f>
        <v>3582336</v>
      </c>
      <c r="E16" s="80">
        <v>10000</v>
      </c>
    </row>
    <row r="17" spans="2:5" ht="48" thickBot="1">
      <c r="B17" s="84" t="s">
        <v>370</v>
      </c>
      <c r="C17" s="73"/>
      <c r="D17" s="79">
        <v>2900069</v>
      </c>
      <c r="E17" s="80">
        <v>10000</v>
      </c>
    </row>
    <row r="18" spans="2:5" ht="16.5" thickBot="1">
      <c r="B18" s="84" t="s">
        <v>401</v>
      </c>
      <c r="C18" s="73"/>
      <c r="D18" s="79">
        <v>682267</v>
      </c>
      <c r="E18" s="80">
        <v>0</v>
      </c>
    </row>
    <row r="19" spans="2:5" ht="48" thickBot="1">
      <c r="B19" s="74" t="s">
        <v>239</v>
      </c>
      <c r="C19" s="73">
        <v>5000</v>
      </c>
      <c r="D19" s="79">
        <v>5000</v>
      </c>
      <c r="E19" s="80">
        <v>500</v>
      </c>
    </row>
    <row r="20" spans="2:5" ht="32.25" thickBot="1">
      <c r="B20" s="74" t="s">
        <v>240</v>
      </c>
      <c r="C20" s="73">
        <v>5000</v>
      </c>
      <c r="D20" s="79">
        <v>5000</v>
      </c>
      <c r="E20" s="80">
        <v>500</v>
      </c>
    </row>
    <row r="21" spans="2:5" ht="16.5" thickBot="1">
      <c r="B21" s="74" t="s">
        <v>241</v>
      </c>
      <c r="C21" s="73">
        <v>110000</v>
      </c>
      <c r="D21" s="79">
        <v>110000</v>
      </c>
      <c r="E21" s="80">
        <v>5000</v>
      </c>
    </row>
    <row r="22" spans="2:5" ht="32.25" thickBot="1">
      <c r="B22" s="74" t="s">
        <v>242</v>
      </c>
      <c r="C22" s="73">
        <v>180000</v>
      </c>
      <c r="D22" s="79">
        <v>180000</v>
      </c>
      <c r="E22" s="80">
        <v>8000</v>
      </c>
    </row>
    <row r="23" spans="2:5" ht="63.75" thickBot="1">
      <c r="B23" s="74" t="s">
        <v>243</v>
      </c>
      <c r="C23" s="73">
        <v>150000</v>
      </c>
      <c r="D23" s="79">
        <v>150000</v>
      </c>
      <c r="E23" s="80">
        <v>6000</v>
      </c>
    </row>
    <row r="24" spans="2:5" ht="221.25" thickBot="1">
      <c r="B24" s="74" t="s">
        <v>244</v>
      </c>
      <c r="C24" s="73">
        <v>274000</v>
      </c>
      <c r="D24" s="79">
        <v>274000</v>
      </c>
      <c r="E24" s="80">
        <v>260000</v>
      </c>
    </row>
    <row r="25" spans="2:5" ht="48" thickBot="1">
      <c r="B25" s="74" t="s">
        <v>245</v>
      </c>
      <c r="C25" s="73">
        <v>1000000</v>
      </c>
      <c r="D25" s="79">
        <v>1000000</v>
      </c>
      <c r="E25" s="80">
        <v>50000</v>
      </c>
    </row>
    <row r="26" spans="2:5" ht="32.25" thickBot="1">
      <c r="B26" s="74" t="s">
        <v>322</v>
      </c>
      <c r="C26" s="73"/>
      <c r="D26" s="79">
        <v>38926</v>
      </c>
      <c r="E26" s="80"/>
    </row>
    <row r="27" spans="2:5" ht="16.5" thickBot="1">
      <c r="B27" s="75" t="s">
        <v>246</v>
      </c>
      <c r="C27" s="73">
        <v>2042000</v>
      </c>
      <c r="D27" s="79">
        <f>SUM(D12:D26)-D17-D18</f>
        <v>5675683.77</v>
      </c>
      <c r="E27" s="80">
        <f>SUM(E12:E25)-E18-E17</f>
        <v>498421.77</v>
      </c>
    </row>
  </sheetData>
  <sheetProtection/>
  <mergeCells count="6">
    <mergeCell ref="B1:C1"/>
    <mergeCell ref="B2:C2"/>
    <mergeCell ref="D6:E6"/>
    <mergeCell ref="B7:C7"/>
    <mergeCell ref="B4:C4"/>
    <mergeCell ref="B5:C5"/>
  </mergeCells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7"/>
  <sheetViews>
    <sheetView zoomScalePageLayoutView="0" workbookViewId="0" topLeftCell="H25">
      <selection activeCell="A28" sqref="A1:G16384"/>
    </sheetView>
  </sheetViews>
  <sheetFormatPr defaultColWidth="9.140625" defaultRowHeight="12.75"/>
  <cols>
    <col min="1" max="1" width="0" style="0" hidden="1" customWidth="1"/>
    <col min="2" max="2" width="12.421875" style="0" hidden="1" customWidth="1"/>
    <col min="3" max="3" width="12.28125" style="0" hidden="1" customWidth="1"/>
    <col min="4" max="4" width="21.7109375" style="0" hidden="1" customWidth="1"/>
    <col min="5" max="5" width="23.140625" style="0" hidden="1" customWidth="1"/>
    <col min="6" max="6" width="38.140625" style="0" hidden="1" customWidth="1"/>
    <col min="7" max="7" width="51.140625" style="0" hidden="1" customWidth="1"/>
  </cols>
  <sheetData>
    <row r="2" ht="15">
      <c r="F2" s="30" t="s">
        <v>164</v>
      </c>
    </row>
    <row r="3" spans="4:6" ht="47.25">
      <c r="D3" s="31"/>
      <c r="F3" s="32" t="s">
        <v>117</v>
      </c>
    </row>
    <row r="4" ht="12.75">
      <c r="F4" t="s">
        <v>226</v>
      </c>
    </row>
    <row r="5" ht="15.75">
      <c r="F5" s="61" t="s">
        <v>225</v>
      </c>
    </row>
    <row r="6" ht="15.75">
      <c r="G6" s="61"/>
    </row>
    <row r="7" ht="15.75">
      <c r="G7" s="61"/>
    </row>
    <row r="8" ht="15.75">
      <c r="G8" s="61"/>
    </row>
    <row r="9" spans="2:7" ht="51" customHeight="1">
      <c r="B9" s="164" t="s">
        <v>230</v>
      </c>
      <c r="C9" s="164"/>
      <c r="D9" s="164"/>
      <c r="E9" s="164"/>
      <c r="F9" s="164"/>
      <c r="G9" s="61"/>
    </row>
    <row r="10" ht="15.75">
      <c r="G10" s="61"/>
    </row>
    <row r="11" spans="2:6" ht="25.5">
      <c r="B11" s="36" t="s">
        <v>118</v>
      </c>
      <c r="C11" s="36" t="s">
        <v>119</v>
      </c>
      <c r="D11" s="36" t="s">
        <v>120</v>
      </c>
      <c r="E11" s="36" t="s">
        <v>122</v>
      </c>
      <c r="F11" s="36" t="s">
        <v>123</v>
      </c>
    </row>
    <row r="12" spans="2:6" ht="95.25" customHeight="1">
      <c r="B12" s="36">
        <v>7618003328</v>
      </c>
      <c r="C12" s="36">
        <v>761801001</v>
      </c>
      <c r="D12" s="36" t="s">
        <v>124</v>
      </c>
      <c r="E12" s="36" t="s">
        <v>125</v>
      </c>
      <c r="F12" s="36" t="s">
        <v>299</v>
      </c>
    </row>
    <row r="13" spans="2:6" ht="75" customHeight="1">
      <c r="B13" s="36"/>
      <c r="C13" s="36"/>
      <c r="D13" s="36"/>
      <c r="E13" s="36" t="s">
        <v>126</v>
      </c>
      <c r="F13" s="36" t="s">
        <v>300</v>
      </c>
    </row>
    <row r="14" spans="2:6" ht="98.25" customHeight="1">
      <c r="B14" s="36"/>
      <c r="C14" s="36"/>
      <c r="D14" s="36"/>
      <c r="E14" s="36" t="s">
        <v>127</v>
      </c>
      <c r="F14" s="36" t="s">
        <v>128</v>
      </c>
    </row>
    <row r="15" spans="2:6" ht="51.75" customHeight="1">
      <c r="B15" s="36"/>
      <c r="C15" s="36"/>
      <c r="D15" s="36"/>
      <c r="E15" s="36" t="s">
        <v>129</v>
      </c>
      <c r="F15" s="36" t="s">
        <v>130</v>
      </c>
    </row>
    <row r="16" spans="2:6" ht="38.25">
      <c r="B16" s="36"/>
      <c r="C16" s="36"/>
      <c r="D16" s="36"/>
      <c r="E16" s="36" t="s">
        <v>131</v>
      </c>
      <c r="F16" s="36" t="s">
        <v>132</v>
      </c>
    </row>
    <row r="17" spans="2:6" ht="119.25" customHeight="1">
      <c r="B17" s="36"/>
      <c r="C17" s="36"/>
      <c r="D17" s="36"/>
      <c r="E17" s="36" t="s">
        <v>283</v>
      </c>
      <c r="F17" s="83" t="s">
        <v>287</v>
      </c>
    </row>
    <row r="18" spans="2:6" ht="102.75" customHeight="1">
      <c r="B18" s="36"/>
      <c r="C18" s="36"/>
      <c r="D18" s="36"/>
      <c r="E18" s="36" t="s">
        <v>284</v>
      </c>
      <c r="F18" s="83" t="s">
        <v>288</v>
      </c>
    </row>
    <row r="19" spans="2:6" ht="122.25" customHeight="1">
      <c r="B19" s="36"/>
      <c r="C19" s="36"/>
      <c r="D19" s="36"/>
      <c r="E19" s="36" t="s">
        <v>285</v>
      </c>
      <c r="F19" s="83" t="s">
        <v>293</v>
      </c>
    </row>
    <row r="20" spans="2:6" ht="123.75" customHeight="1">
      <c r="B20" s="36"/>
      <c r="C20" s="36"/>
      <c r="D20" s="36"/>
      <c r="E20" s="36" t="s">
        <v>286</v>
      </c>
      <c r="F20" s="83" t="s">
        <v>294</v>
      </c>
    </row>
    <row r="21" spans="2:6" ht="62.25" customHeight="1">
      <c r="B21" s="36"/>
      <c r="C21" s="36"/>
      <c r="D21" s="36"/>
      <c r="E21" s="36" t="s">
        <v>289</v>
      </c>
      <c r="F21" s="36" t="s">
        <v>133</v>
      </c>
    </row>
    <row r="22" spans="2:6" ht="63.75">
      <c r="B22" s="36"/>
      <c r="C22" s="36"/>
      <c r="D22" s="36"/>
      <c r="E22" s="36" t="s">
        <v>297</v>
      </c>
      <c r="F22" s="36" t="s">
        <v>298</v>
      </c>
    </row>
    <row r="23" spans="2:6" ht="25.5">
      <c r="B23" s="36"/>
      <c r="C23" s="36"/>
      <c r="D23" s="36"/>
      <c r="E23" s="36" t="s">
        <v>134</v>
      </c>
      <c r="F23" s="36" t="s">
        <v>135</v>
      </c>
    </row>
    <row r="24" spans="2:6" ht="25.5">
      <c r="B24" s="36"/>
      <c r="C24" s="36"/>
      <c r="D24" s="36"/>
      <c r="E24" s="36" t="s">
        <v>136</v>
      </c>
      <c r="F24" s="36" t="s">
        <v>137</v>
      </c>
    </row>
    <row r="25" spans="2:6" ht="88.5" customHeight="1">
      <c r="B25" s="36"/>
      <c r="C25" s="36"/>
      <c r="D25" s="36"/>
      <c r="E25" s="36" t="s">
        <v>138</v>
      </c>
      <c r="F25" s="36" t="s">
        <v>139</v>
      </c>
    </row>
    <row r="26" spans="2:6" ht="69.75" customHeight="1">
      <c r="B26" s="36"/>
      <c r="C26" s="36"/>
      <c r="D26" s="36"/>
      <c r="E26" s="36" t="s">
        <v>290</v>
      </c>
      <c r="F26" s="83" t="s">
        <v>291</v>
      </c>
    </row>
    <row r="27" spans="2:6" ht="57.75" customHeight="1">
      <c r="B27" s="36"/>
      <c r="C27" s="36"/>
      <c r="D27" s="36"/>
      <c r="E27" s="36" t="s">
        <v>140</v>
      </c>
      <c r="F27" s="36" t="s">
        <v>141</v>
      </c>
    </row>
    <row r="28" spans="2:6" ht="117" customHeight="1">
      <c r="B28" s="36"/>
      <c r="C28" s="36"/>
      <c r="D28" s="36"/>
      <c r="E28" s="36" t="s">
        <v>142</v>
      </c>
      <c r="F28" s="83" t="s">
        <v>143</v>
      </c>
    </row>
    <row r="29" spans="2:6" ht="83.25" customHeight="1">
      <c r="B29" s="36"/>
      <c r="C29" s="36"/>
      <c r="D29" s="36"/>
      <c r="E29" s="36" t="s">
        <v>144</v>
      </c>
      <c r="F29" s="36" t="s">
        <v>145</v>
      </c>
    </row>
    <row r="30" spans="2:6" ht="12.75">
      <c r="B30" s="36"/>
      <c r="C30" s="36"/>
      <c r="D30" s="36"/>
      <c r="E30" s="36" t="s">
        <v>146</v>
      </c>
      <c r="F30" s="36" t="s">
        <v>147</v>
      </c>
    </row>
    <row r="31" spans="2:6" ht="25.5">
      <c r="B31" s="36"/>
      <c r="C31" s="36"/>
      <c r="D31" s="36"/>
      <c r="E31" s="36" t="s">
        <v>217</v>
      </c>
      <c r="F31" s="36" t="s">
        <v>292</v>
      </c>
    </row>
    <row r="32" spans="2:6" ht="25.5">
      <c r="B32" s="36"/>
      <c r="C32" s="36"/>
      <c r="D32" s="36"/>
      <c r="E32" s="36" t="s">
        <v>148</v>
      </c>
      <c r="F32" s="36" t="s">
        <v>149</v>
      </c>
    </row>
    <row r="33" spans="2:6" ht="78.75" customHeight="1">
      <c r="B33" s="36"/>
      <c r="C33" s="36"/>
      <c r="D33" s="36"/>
      <c r="E33" s="36" t="s">
        <v>278</v>
      </c>
      <c r="F33" s="36" t="s">
        <v>279</v>
      </c>
    </row>
    <row r="34" spans="2:6" ht="72" customHeight="1">
      <c r="B34" s="36"/>
      <c r="C34" s="36"/>
      <c r="D34" s="36"/>
      <c r="E34" s="36" t="s">
        <v>280</v>
      </c>
      <c r="F34" s="36" t="s">
        <v>281</v>
      </c>
    </row>
    <row r="35" spans="2:6" ht="25.5">
      <c r="B35" s="36"/>
      <c r="C35" s="36"/>
      <c r="D35" s="36"/>
      <c r="E35" s="36" t="s">
        <v>295</v>
      </c>
      <c r="F35" s="36" t="s">
        <v>296</v>
      </c>
    </row>
    <row r="36" spans="2:6" ht="12.75">
      <c r="B36" s="34"/>
      <c r="C36" s="34"/>
      <c r="D36" s="34"/>
      <c r="E36" s="34"/>
      <c r="F36" s="34"/>
    </row>
    <row r="37" spans="2:6" ht="12.75">
      <c r="B37" s="163" t="s">
        <v>282</v>
      </c>
      <c r="C37" s="163"/>
      <c r="D37" s="163"/>
      <c r="E37" s="34"/>
      <c r="F37" s="34" t="s">
        <v>215</v>
      </c>
    </row>
  </sheetData>
  <sheetProtection/>
  <mergeCells count="2">
    <mergeCell ref="B37:D37"/>
    <mergeCell ref="B9:F9"/>
  </mergeCells>
  <printOptions/>
  <pageMargins left="0.75" right="0.75" top="1" bottom="1" header="0.5" footer="0.5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5"/>
  <sheetViews>
    <sheetView zoomScalePageLayoutView="0" workbookViewId="0" topLeftCell="A1">
      <selection activeCell="B1" sqref="B1:E16384"/>
    </sheetView>
  </sheetViews>
  <sheetFormatPr defaultColWidth="9.140625" defaultRowHeight="12.75"/>
  <cols>
    <col min="2" max="2" width="15.57421875" style="0" hidden="1" customWidth="1"/>
    <col min="3" max="3" width="14.421875" style="0" hidden="1" customWidth="1"/>
    <col min="4" max="4" width="21.7109375" style="0" hidden="1" customWidth="1"/>
    <col min="5" max="5" width="15.140625" style="0" hidden="1" customWidth="1"/>
    <col min="6" max="6" width="27.28125" style="0" customWidth="1"/>
  </cols>
  <sheetData>
    <row r="2" spans="4:5" ht="15">
      <c r="D2" s="165" t="s">
        <v>223</v>
      </c>
      <c r="E2" s="165"/>
    </row>
    <row r="3" spans="4:5" ht="92.25" customHeight="1">
      <c r="D3" s="166" t="s">
        <v>117</v>
      </c>
      <c r="E3" s="166"/>
    </row>
    <row r="4" spans="4:5" ht="12.75">
      <c r="D4" s="167" t="s">
        <v>224</v>
      </c>
      <c r="E4" s="167"/>
    </row>
    <row r="5" spans="4:5" ht="15.75">
      <c r="D5" s="69"/>
      <c r="E5" s="57" t="s">
        <v>225</v>
      </c>
    </row>
    <row r="9" spans="2:5" ht="76.5" customHeight="1">
      <c r="B9" s="164" t="s">
        <v>277</v>
      </c>
      <c r="C9" s="164"/>
      <c r="D9" s="164"/>
      <c r="E9" s="164"/>
    </row>
    <row r="11" spans="2:6" ht="31.5">
      <c r="B11" s="33" t="s">
        <v>118</v>
      </c>
      <c r="C11" s="33" t="s">
        <v>119</v>
      </c>
      <c r="D11" s="33" t="s">
        <v>120</v>
      </c>
      <c r="E11" s="33" t="s">
        <v>121</v>
      </c>
      <c r="F11" s="62"/>
    </row>
    <row r="12" spans="2:6" ht="45">
      <c r="B12" s="35">
        <v>7618003328</v>
      </c>
      <c r="C12" s="35">
        <v>761801001</v>
      </c>
      <c r="D12" s="3" t="s">
        <v>124</v>
      </c>
      <c r="E12" s="4">
        <v>823</v>
      </c>
      <c r="F12" s="63"/>
    </row>
    <row r="13" spans="2:6" ht="15">
      <c r="B13" s="67"/>
      <c r="C13" s="67"/>
      <c r="D13" s="67"/>
      <c r="E13" s="67"/>
      <c r="F13" s="63"/>
    </row>
    <row r="14" spans="2:6" ht="15">
      <c r="B14" s="67"/>
      <c r="C14" s="67"/>
      <c r="D14" s="67"/>
      <c r="E14" s="67"/>
      <c r="F14" s="63"/>
    </row>
    <row r="15" spans="2:6" ht="15">
      <c r="B15" s="67"/>
      <c r="C15" s="67"/>
      <c r="D15" s="67"/>
      <c r="E15" s="67"/>
      <c r="F15" s="63"/>
    </row>
    <row r="16" spans="2:6" ht="15">
      <c r="B16" s="67"/>
      <c r="C16" s="67"/>
      <c r="D16" s="67"/>
      <c r="E16" s="67"/>
      <c r="F16" s="63"/>
    </row>
    <row r="17" spans="2:6" ht="15">
      <c r="B17" s="67"/>
      <c r="C17" s="67"/>
      <c r="D17" s="67"/>
      <c r="E17" s="67"/>
      <c r="F17" s="63"/>
    </row>
    <row r="18" spans="2:6" ht="15">
      <c r="B18" s="67"/>
      <c r="C18" s="67"/>
      <c r="D18" s="67"/>
      <c r="E18" s="67"/>
      <c r="F18" s="63"/>
    </row>
    <row r="19" spans="2:6" ht="15">
      <c r="B19" s="67"/>
      <c r="C19" s="67"/>
      <c r="D19" s="67"/>
      <c r="E19" s="67"/>
      <c r="F19" s="63"/>
    </row>
    <row r="20" spans="2:6" ht="15">
      <c r="B20" s="67"/>
      <c r="C20" s="67"/>
      <c r="D20" s="67"/>
      <c r="E20" s="67"/>
      <c r="F20" s="63"/>
    </row>
    <row r="21" spans="2:6" ht="15">
      <c r="B21" s="67"/>
      <c r="C21" s="67"/>
      <c r="D21" s="67"/>
      <c r="E21" s="67"/>
      <c r="F21" s="63"/>
    </row>
    <row r="22" spans="2:6" ht="15">
      <c r="B22" s="67"/>
      <c r="C22" s="67"/>
      <c r="D22" s="67"/>
      <c r="E22" s="67"/>
      <c r="F22" s="63"/>
    </row>
    <row r="23" spans="2:6" ht="15">
      <c r="B23" s="67"/>
      <c r="C23" s="67"/>
      <c r="D23" s="67"/>
      <c r="E23" s="67"/>
      <c r="F23" s="63"/>
    </row>
    <row r="24" spans="2:6" ht="15">
      <c r="B24" s="67"/>
      <c r="C24" s="67"/>
      <c r="D24" s="67"/>
      <c r="E24" s="67"/>
      <c r="F24" s="63"/>
    </row>
    <row r="25" spans="2:6" ht="15">
      <c r="B25" s="67"/>
      <c r="C25" s="67"/>
      <c r="D25" s="67"/>
      <c r="E25" s="67"/>
      <c r="F25" s="63"/>
    </row>
    <row r="26" spans="2:6" ht="15">
      <c r="B26" s="67"/>
      <c r="C26" s="67"/>
      <c r="D26" s="67"/>
      <c r="E26" s="67"/>
      <c r="F26" s="63"/>
    </row>
    <row r="27" spans="2:6" ht="15">
      <c r="B27" s="67"/>
      <c r="C27" s="67"/>
      <c r="D27" s="67"/>
      <c r="E27" s="67"/>
      <c r="F27" s="63"/>
    </row>
    <row r="28" spans="2:6" ht="15">
      <c r="B28" s="67"/>
      <c r="C28" s="67"/>
      <c r="D28" s="67"/>
      <c r="E28" s="67"/>
      <c r="F28" s="63"/>
    </row>
    <row r="29" spans="2:6" ht="15">
      <c r="B29" s="67"/>
      <c r="C29" s="67"/>
      <c r="D29" s="67"/>
      <c r="E29" s="67"/>
      <c r="F29" s="63"/>
    </row>
    <row r="30" spans="2:6" ht="15">
      <c r="B30" s="67"/>
      <c r="C30" s="67"/>
      <c r="D30" s="67"/>
      <c r="E30" s="67"/>
      <c r="F30" s="63"/>
    </row>
    <row r="31" spans="2:6" ht="15">
      <c r="B31" s="67"/>
      <c r="C31" s="67"/>
      <c r="D31" s="67"/>
      <c r="E31" s="67"/>
      <c r="F31" s="63"/>
    </row>
    <row r="32" spans="2:6" ht="15">
      <c r="B32" s="67"/>
      <c r="C32" s="67"/>
      <c r="D32" s="67"/>
      <c r="E32" s="67"/>
      <c r="F32" s="63"/>
    </row>
    <row r="33" spans="2:6" ht="15">
      <c r="B33" s="67"/>
      <c r="C33" s="67"/>
      <c r="D33" s="67"/>
      <c r="E33" s="67"/>
      <c r="F33" s="63"/>
    </row>
    <row r="34" spans="2:6" ht="15">
      <c r="B34" s="67"/>
      <c r="C34" s="67"/>
      <c r="D34" s="67"/>
      <c r="E34" s="67"/>
      <c r="F34" s="63"/>
    </row>
    <row r="35" spans="2:6" ht="15">
      <c r="B35" s="67"/>
      <c r="C35" s="67"/>
      <c r="D35" s="67"/>
      <c r="E35" s="67"/>
      <c r="F35" s="63"/>
    </row>
    <row r="36" spans="2:6" ht="15">
      <c r="B36" s="67"/>
      <c r="C36" s="67"/>
      <c r="D36" s="67"/>
      <c r="E36" s="67"/>
      <c r="F36" s="63"/>
    </row>
    <row r="37" spans="2:6" ht="12.75">
      <c r="B37" s="68"/>
      <c r="C37" s="68"/>
      <c r="D37" s="68"/>
      <c r="E37" s="68"/>
      <c r="F37" s="65"/>
    </row>
    <row r="38" spans="2:6" ht="12.75">
      <c r="B38" s="68"/>
      <c r="C38" s="68"/>
      <c r="D38" s="68"/>
      <c r="E38" s="68"/>
      <c r="F38" s="65"/>
    </row>
    <row r="39" spans="2:6" ht="12.75">
      <c r="B39" s="68"/>
      <c r="C39" s="68"/>
      <c r="D39" s="68"/>
      <c r="E39" s="68"/>
      <c r="F39" s="65"/>
    </row>
    <row r="40" spans="2:6" ht="12.75">
      <c r="B40" s="68"/>
      <c r="C40" s="68"/>
      <c r="D40" s="68"/>
      <c r="E40" s="68"/>
      <c r="F40" s="65"/>
    </row>
    <row r="41" spans="2:6" ht="12.75">
      <c r="B41" s="68"/>
      <c r="C41" s="68"/>
      <c r="D41" s="68"/>
      <c r="E41" s="68"/>
      <c r="F41" s="65"/>
    </row>
    <row r="42" spans="2:6" ht="12.75">
      <c r="B42" s="68"/>
      <c r="C42" s="68"/>
      <c r="D42" s="68"/>
      <c r="E42" s="68"/>
      <c r="F42" s="68"/>
    </row>
    <row r="43" spans="2:6" ht="12.75">
      <c r="B43" s="68"/>
      <c r="C43" s="68"/>
      <c r="D43" s="68"/>
      <c r="E43" s="68"/>
      <c r="F43" s="68"/>
    </row>
    <row r="44" spans="2:6" ht="12.75">
      <c r="B44" s="68"/>
      <c r="C44" s="68"/>
      <c r="D44" s="68"/>
      <c r="E44" s="68"/>
      <c r="F44" s="68"/>
    </row>
    <row r="45" spans="2:6" ht="12.75">
      <c r="B45" s="68"/>
      <c r="C45" s="68"/>
      <c r="D45" s="68"/>
      <c r="E45" s="68"/>
      <c r="F45" s="68"/>
    </row>
    <row r="46" spans="2:6" ht="12.75">
      <c r="B46" s="68"/>
      <c r="C46" s="68"/>
      <c r="D46" s="68"/>
      <c r="E46" s="68"/>
      <c r="F46" s="68"/>
    </row>
    <row r="47" spans="2:6" ht="12.75">
      <c r="B47" s="68"/>
      <c r="C47" s="68"/>
      <c r="D47" s="68"/>
      <c r="E47" s="68"/>
      <c r="F47" s="68"/>
    </row>
    <row r="48" spans="2:6" ht="12.75">
      <c r="B48" s="68"/>
      <c r="C48" s="68"/>
      <c r="D48" s="68"/>
      <c r="E48" s="68"/>
      <c r="F48" s="68"/>
    </row>
    <row r="49" spans="2:6" ht="12.75">
      <c r="B49" s="68"/>
      <c r="C49" s="68"/>
      <c r="D49" s="68"/>
      <c r="E49" s="68"/>
      <c r="F49" s="68"/>
    </row>
    <row r="50" spans="2:6" ht="12.75">
      <c r="B50" s="68"/>
      <c r="C50" s="68"/>
      <c r="D50" s="68"/>
      <c r="E50" s="68"/>
      <c r="F50" s="68"/>
    </row>
    <row r="51" spans="2:6" ht="12.75">
      <c r="B51" s="68"/>
      <c r="C51" s="68"/>
      <c r="D51" s="68"/>
      <c r="E51" s="68"/>
      <c r="F51" s="68"/>
    </row>
    <row r="52" spans="2:6" ht="12.75">
      <c r="B52" s="68"/>
      <c r="C52" s="68"/>
      <c r="D52" s="68"/>
      <c r="E52" s="68"/>
      <c r="F52" s="68"/>
    </row>
    <row r="53" spans="2:6" ht="12.75">
      <c r="B53" s="68"/>
      <c r="C53" s="68"/>
      <c r="D53" s="68"/>
      <c r="E53" s="68"/>
      <c r="F53" s="68"/>
    </row>
    <row r="54" spans="2:6" ht="12.75">
      <c r="B54" s="68"/>
      <c r="C54" s="68"/>
      <c r="D54" s="68"/>
      <c r="E54" s="68"/>
      <c r="F54" s="68"/>
    </row>
    <row r="55" spans="2:6" ht="12.75">
      <c r="B55" s="68"/>
      <c r="C55" s="68"/>
      <c r="D55" s="68"/>
      <c r="E55" s="68"/>
      <c r="F55" s="68"/>
    </row>
  </sheetData>
  <sheetProtection/>
  <mergeCells count="4">
    <mergeCell ref="B9:E9"/>
    <mergeCell ref="D2:E2"/>
    <mergeCell ref="D3:E3"/>
    <mergeCell ref="D4:E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8"/>
  <sheetViews>
    <sheetView zoomScalePageLayoutView="0" workbookViewId="0" topLeftCell="A1">
      <selection activeCell="B1" sqref="B1:E16384"/>
    </sheetView>
  </sheetViews>
  <sheetFormatPr defaultColWidth="9.140625" defaultRowHeight="12.75"/>
  <cols>
    <col min="2" max="2" width="15.57421875" style="0" hidden="1" customWidth="1"/>
    <col min="3" max="3" width="14.421875" style="0" hidden="1" customWidth="1"/>
    <col min="4" max="4" width="21.7109375" style="0" hidden="1" customWidth="1"/>
    <col min="5" max="5" width="15.140625" style="0" hidden="1" customWidth="1"/>
    <col min="6" max="6" width="27.28125" style="0" customWidth="1"/>
    <col min="7" max="7" width="51.140625" style="0" customWidth="1"/>
  </cols>
  <sheetData>
    <row r="2" spans="4:5" ht="15">
      <c r="D2" s="168" t="s">
        <v>232</v>
      </c>
      <c r="E2" s="168"/>
    </row>
    <row r="3" spans="4:5" ht="45.75" customHeight="1">
      <c r="D3" s="169" t="s">
        <v>117</v>
      </c>
      <c r="E3" s="169"/>
    </row>
    <row r="4" spans="4:5" ht="12.75">
      <c r="D4" s="170" t="s">
        <v>224</v>
      </c>
      <c r="E4" s="170"/>
    </row>
    <row r="5" spans="4:5" ht="15.75">
      <c r="D5" s="150" t="s">
        <v>225</v>
      </c>
      <c r="E5" s="150"/>
    </row>
    <row r="6" spans="2:7" ht="65.25" customHeight="1">
      <c r="B6" s="164" t="s">
        <v>231</v>
      </c>
      <c r="C6" s="164"/>
      <c r="D6" s="164"/>
      <c r="E6" s="164"/>
      <c r="G6" s="61"/>
    </row>
    <row r="7" ht="15.75">
      <c r="G7" s="61"/>
    </row>
    <row r="8" spans="2:7" ht="31.5">
      <c r="B8" s="33" t="s">
        <v>118</v>
      </c>
      <c r="C8" s="33" t="s">
        <v>119</v>
      </c>
      <c r="D8" s="33" t="s">
        <v>120</v>
      </c>
      <c r="E8" s="33" t="s">
        <v>121</v>
      </c>
      <c r="F8" s="62"/>
      <c r="G8" s="62"/>
    </row>
    <row r="9" spans="2:7" ht="45">
      <c r="B9" s="35">
        <v>7618003328</v>
      </c>
      <c r="C9" s="35">
        <v>761801001</v>
      </c>
      <c r="D9" s="3" t="s">
        <v>124</v>
      </c>
      <c r="E9" s="4">
        <v>823</v>
      </c>
      <c r="F9" s="63"/>
      <c r="G9" s="64"/>
    </row>
    <row r="10" spans="2:7" s="68" customFormat="1" ht="15">
      <c r="B10" s="67"/>
      <c r="C10" s="67"/>
      <c r="D10" s="67"/>
      <c r="E10" s="67"/>
      <c r="F10" s="63"/>
      <c r="G10" s="64"/>
    </row>
    <row r="11" spans="2:7" s="68" customFormat="1" ht="15">
      <c r="B11" s="67"/>
      <c r="C11" s="67"/>
      <c r="D11" s="67"/>
      <c r="E11" s="67"/>
      <c r="F11" s="63"/>
      <c r="G11" s="64"/>
    </row>
    <row r="12" spans="2:7" s="68" customFormat="1" ht="15">
      <c r="B12" s="67"/>
      <c r="C12" s="67"/>
      <c r="D12" s="67"/>
      <c r="E12" s="67"/>
      <c r="F12" s="63"/>
      <c r="G12" s="64"/>
    </row>
    <row r="13" spans="2:7" s="68" customFormat="1" ht="15">
      <c r="B13" s="67"/>
      <c r="C13" s="67"/>
      <c r="D13" s="67"/>
      <c r="E13" s="67"/>
      <c r="F13" s="63"/>
      <c r="G13" s="64"/>
    </row>
    <row r="14" spans="2:7" s="68" customFormat="1" ht="15">
      <c r="B14" s="67"/>
      <c r="C14" s="67"/>
      <c r="D14" s="67"/>
      <c r="E14" s="67"/>
      <c r="F14" s="63"/>
      <c r="G14" s="64"/>
    </row>
    <row r="15" spans="2:7" s="68" customFormat="1" ht="15">
      <c r="B15" s="67"/>
      <c r="C15" s="67"/>
      <c r="D15" s="67"/>
      <c r="E15" s="67"/>
      <c r="F15" s="63"/>
      <c r="G15" s="64"/>
    </row>
    <row r="16" spans="2:7" s="68" customFormat="1" ht="15">
      <c r="B16" s="67"/>
      <c r="C16" s="67"/>
      <c r="D16" s="67"/>
      <c r="E16" s="67"/>
      <c r="F16" s="63"/>
      <c r="G16" s="64"/>
    </row>
    <row r="17" spans="2:7" s="68" customFormat="1" ht="15">
      <c r="B17" s="67"/>
      <c r="C17" s="67"/>
      <c r="D17" s="67"/>
      <c r="E17" s="67"/>
      <c r="F17" s="63"/>
      <c r="G17" s="64"/>
    </row>
    <row r="18" spans="2:7" s="68" customFormat="1" ht="15">
      <c r="B18" s="67"/>
      <c r="C18" s="67"/>
      <c r="D18" s="67"/>
      <c r="E18" s="67"/>
      <c r="F18" s="63"/>
      <c r="G18" s="64"/>
    </row>
    <row r="19" spans="2:7" s="68" customFormat="1" ht="15">
      <c r="B19" s="67"/>
      <c r="C19" s="67"/>
      <c r="D19" s="67"/>
      <c r="E19" s="67"/>
      <c r="F19" s="63"/>
      <c r="G19" s="64"/>
    </row>
    <row r="20" spans="2:7" s="68" customFormat="1" ht="15">
      <c r="B20" s="67"/>
      <c r="C20" s="67"/>
      <c r="D20" s="67"/>
      <c r="E20" s="67"/>
      <c r="F20" s="63"/>
      <c r="G20" s="64"/>
    </row>
    <row r="21" spans="2:7" s="68" customFormat="1" ht="15">
      <c r="B21" s="67"/>
      <c r="C21" s="67"/>
      <c r="D21" s="67"/>
      <c r="E21" s="67"/>
      <c r="F21" s="63"/>
      <c r="G21" s="64"/>
    </row>
    <row r="22" spans="2:7" s="68" customFormat="1" ht="15">
      <c r="B22" s="67"/>
      <c r="C22" s="67"/>
      <c r="D22" s="67"/>
      <c r="E22" s="67"/>
      <c r="F22" s="63"/>
      <c r="G22" s="64"/>
    </row>
    <row r="23" spans="2:7" s="68" customFormat="1" ht="15">
      <c r="B23" s="67"/>
      <c r="C23" s="67"/>
      <c r="D23" s="67"/>
      <c r="E23" s="67"/>
      <c r="F23" s="63"/>
      <c r="G23" s="64"/>
    </row>
    <row r="24" spans="2:7" s="68" customFormat="1" ht="15">
      <c r="B24" s="67"/>
      <c r="C24" s="67"/>
      <c r="D24" s="67"/>
      <c r="E24" s="67"/>
      <c r="F24" s="63"/>
      <c r="G24" s="64"/>
    </row>
    <row r="25" spans="2:7" s="68" customFormat="1" ht="15">
      <c r="B25" s="67"/>
      <c r="C25" s="67"/>
      <c r="D25" s="67"/>
      <c r="E25" s="67"/>
      <c r="F25" s="63"/>
      <c r="G25" s="64"/>
    </row>
    <row r="26" spans="2:7" s="68" customFormat="1" ht="15">
      <c r="B26" s="67"/>
      <c r="C26" s="67"/>
      <c r="D26" s="67"/>
      <c r="E26" s="67"/>
      <c r="F26" s="63"/>
      <c r="G26" s="64"/>
    </row>
    <row r="27" spans="2:7" s="68" customFormat="1" ht="15">
      <c r="B27" s="67"/>
      <c r="C27" s="67"/>
      <c r="D27" s="67"/>
      <c r="E27" s="67"/>
      <c r="F27" s="63"/>
      <c r="G27" s="64"/>
    </row>
    <row r="28" spans="2:7" s="68" customFormat="1" ht="15">
      <c r="B28" s="67"/>
      <c r="C28" s="67"/>
      <c r="D28" s="67"/>
      <c r="E28" s="67"/>
      <c r="F28" s="63"/>
      <c r="G28" s="64"/>
    </row>
    <row r="29" spans="2:7" s="68" customFormat="1" ht="15">
      <c r="B29" s="67"/>
      <c r="C29" s="67"/>
      <c r="D29" s="67"/>
      <c r="E29" s="67"/>
      <c r="F29" s="63"/>
      <c r="G29" s="64"/>
    </row>
    <row r="30" spans="2:7" s="68" customFormat="1" ht="15">
      <c r="B30" s="67"/>
      <c r="C30" s="67"/>
      <c r="D30" s="67"/>
      <c r="E30" s="67"/>
      <c r="F30" s="63"/>
      <c r="G30" s="64"/>
    </row>
    <row r="31" spans="2:7" s="68" customFormat="1" ht="15">
      <c r="B31" s="67"/>
      <c r="C31" s="67"/>
      <c r="D31" s="67"/>
      <c r="E31" s="67"/>
      <c r="F31" s="63"/>
      <c r="G31" s="64"/>
    </row>
    <row r="32" spans="2:7" s="68" customFormat="1" ht="15">
      <c r="B32" s="67"/>
      <c r="C32" s="67"/>
      <c r="D32" s="67"/>
      <c r="E32" s="67"/>
      <c r="F32" s="63"/>
      <c r="G32" s="64"/>
    </row>
    <row r="33" spans="2:7" s="68" customFormat="1" ht="15">
      <c r="B33" s="67"/>
      <c r="C33" s="67"/>
      <c r="D33" s="67"/>
      <c r="E33" s="67"/>
      <c r="F33" s="63"/>
      <c r="G33" s="64"/>
    </row>
    <row r="34" spans="6:7" s="68" customFormat="1" ht="12.75">
      <c r="F34" s="65"/>
      <c r="G34" s="66"/>
    </row>
    <row r="35" spans="6:7" s="68" customFormat="1" ht="12.75">
      <c r="F35" s="65"/>
      <c r="G35" s="66"/>
    </row>
    <row r="36" spans="6:7" s="68" customFormat="1" ht="12.75">
      <c r="F36" s="65"/>
      <c r="G36" s="65"/>
    </row>
    <row r="37" spans="6:7" s="68" customFormat="1" ht="12.75">
      <c r="F37" s="65"/>
      <c r="G37" s="65"/>
    </row>
    <row r="38" spans="6:7" s="68" customFormat="1" ht="12.75">
      <c r="F38" s="65"/>
      <c r="G38" s="65"/>
    </row>
    <row r="39" s="68" customFormat="1" ht="12.75"/>
    <row r="40" s="68" customFormat="1" ht="12.75"/>
    <row r="41" s="68" customFormat="1" ht="12.75"/>
    <row r="42" s="68" customFormat="1" ht="12.75"/>
    <row r="43" s="68" customFormat="1" ht="12.75"/>
    <row r="44" s="68" customFormat="1" ht="12.75"/>
    <row r="45" s="68" customFormat="1" ht="12.75"/>
    <row r="46" s="68" customFormat="1" ht="12.75"/>
    <row r="47" s="68" customFormat="1" ht="12.75"/>
    <row r="48" s="68" customFormat="1" ht="12.75"/>
    <row r="49" s="68" customFormat="1" ht="12.75"/>
    <row r="50" s="68" customFormat="1" ht="12.75"/>
    <row r="51" s="68" customFormat="1" ht="12.75"/>
    <row r="52" s="68" customFormat="1" ht="12.75"/>
  </sheetData>
  <sheetProtection/>
  <mergeCells count="5">
    <mergeCell ref="B6:E6"/>
    <mergeCell ref="D2:E2"/>
    <mergeCell ref="D3:E3"/>
    <mergeCell ref="D4:E4"/>
    <mergeCell ref="D5:E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"/>
  <sheetViews>
    <sheetView zoomScalePageLayoutView="0" workbookViewId="0" topLeftCell="A1">
      <selection activeCell="B1" sqref="B1:B16384"/>
    </sheetView>
  </sheetViews>
  <sheetFormatPr defaultColWidth="9.140625" defaultRowHeight="12.75"/>
  <cols>
    <col min="2" max="9" width="0" style="0" hidden="1" customWidth="1"/>
  </cols>
  <sheetData>
    <row r="1" spans="8:9" ht="15">
      <c r="H1" s="175" t="s">
        <v>273</v>
      </c>
      <c r="I1" s="175"/>
    </row>
    <row r="2" spans="5:9" ht="51" customHeight="1">
      <c r="E2" s="31"/>
      <c r="F2" s="169" t="s">
        <v>117</v>
      </c>
      <c r="G2" s="169"/>
      <c r="H2" s="169"/>
      <c r="I2" s="169"/>
    </row>
    <row r="3" ht="12.75">
      <c r="G3" t="s">
        <v>226</v>
      </c>
    </row>
    <row r="4" ht="15.75">
      <c r="H4" s="61" t="s">
        <v>225</v>
      </c>
    </row>
    <row r="5" ht="15.75">
      <c r="H5" s="61"/>
    </row>
    <row r="6" ht="15.75">
      <c r="H6" s="61"/>
    </row>
    <row r="7" ht="15.75">
      <c r="H7" s="61"/>
    </row>
    <row r="8" spans="3:9" ht="78.75" customHeight="1">
      <c r="C8" s="164" t="s">
        <v>271</v>
      </c>
      <c r="D8" s="164"/>
      <c r="E8" s="164"/>
      <c r="F8" s="164"/>
      <c r="G8" s="164"/>
      <c r="H8" s="164"/>
      <c r="I8" s="164"/>
    </row>
    <row r="10" spans="2:9" ht="35.25" customHeight="1">
      <c r="B10" s="8">
        <v>1</v>
      </c>
      <c r="C10" s="174" t="s">
        <v>272</v>
      </c>
      <c r="D10" s="174"/>
      <c r="E10" s="174"/>
      <c r="F10" s="174"/>
      <c r="G10" s="174"/>
      <c r="H10" s="174"/>
      <c r="I10" s="174"/>
    </row>
    <row r="11" spans="2:9" ht="27.75" customHeight="1">
      <c r="B11" s="8">
        <v>2</v>
      </c>
      <c r="C11" s="171" t="s">
        <v>276</v>
      </c>
      <c r="D11" s="172"/>
      <c r="E11" s="172"/>
      <c r="F11" s="172"/>
      <c r="G11" s="172"/>
      <c r="H11" s="172"/>
      <c r="I11" s="173"/>
    </row>
  </sheetData>
  <sheetProtection/>
  <mergeCells count="5">
    <mergeCell ref="C11:I11"/>
    <mergeCell ref="C10:I10"/>
    <mergeCell ref="H1:I1"/>
    <mergeCell ref="F2:I2"/>
    <mergeCell ref="C8:I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Киселева</cp:lastModifiedBy>
  <cp:lastPrinted>2012-12-26T05:24:45Z</cp:lastPrinted>
  <dcterms:created xsi:type="dcterms:W3CDTF">1996-10-08T23:32:33Z</dcterms:created>
  <dcterms:modified xsi:type="dcterms:W3CDTF">2013-01-14T05:58:53Z</dcterms:modified>
  <cp:category/>
  <cp:version/>
  <cp:contentType/>
  <cp:contentStatus/>
</cp:coreProperties>
</file>